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4\Q2 2024\dane finansowe strona\"/>
    </mc:Choice>
  </mc:AlternateContent>
  <xr:revisionPtr revIDLastSave="0" documentId="13_ncr:1_{134E1567-C441-47FC-88A7-9C52E6FA4D2A}" xr6:coauthVersionLast="47" xr6:coauthVersionMax="47" xr10:uidLastSave="{00000000-0000-0000-0000-000000000000}"/>
  <bookViews>
    <workbookView xWindow="19090" yWindow="-5970" windowWidth="38620" windowHeight="21220" activeTab="3" xr2:uid="{00000000-000D-0000-FFFF-FFFF00000000}"/>
  </bookViews>
  <sheets>
    <sheet name="Title DD" sheetId="6" r:id="rId1"/>
    <sheet name="Balance sheet DD" sheetId="2" r:id="rId2"/>
    <sheet name="Income statement DD" sheetId="3" r:id="rId3"/>
    <sheet name="Cash flows DD" sheetId="4" r:id="rId4"/>
  </sheets>
  <definedNames>
    <definedName name="_xlnm.Print_Area" localSheetId="2">'Income statement DD'!$A$1:$W$32</definedName>
    <definedName name="_xlnm.Print_Area" localSheetId="0">'Title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4" l="1"/>
  <c r="P42" i="4"/>
  <c r="P32" i="4"/>
  <c r="P20" i="4"/>
  <c r="P23" i="4" s="1"/>
  <c r="P44" i="4" s="1"/>
  <c r="P46" i="4" s="1"/>
  <c r="V7" i="3"/>
  <c r="V13" i="3" s="1"/>
  <c r="V17" i="3" s="1"/>
  <c r="V20" i="3" s="1"/>
  <c r="V12" i="2"/>
  <c r="V56" i="2"/>
  <c r="V57" i="2" s="1"/>
  <c r="V44" i="2"/>
  <c r="V32" i="2"/>
  <c r="V34" i="2" s="1"/>
  <c r="V22" i="2"/>
  <c r="H20" i="4"/>
  <c r="V58" i="2" l="1"/>
  <c r="V23" i="2"/>
  <c r="H42" i="4"/>
  <c r="F42" i="4"/>
  <c r="G42" i="4"/>
  <c r="H32" i="4"/>
  <c r="H21" i="4"/>
  <c r="H23" i="4" s="1"/>
  <c r="G20" i="4"/>
  <c r="T7" i="3"/>
  <c r="T13" i="3" s="1"/>
  <c r="T17" i="3" s="1"/>
  <c r="T20" i="3" s="1"/>
  <c r="H7" i="3"/>
  <c r="H13" i="3" s="1"/>
  <c r="H17" i="3" s="1"/>
  <c r="H20" i="3" s="1"/>
  <c r="T56" i="2"/>
  <c r="H56" i="2"/>
  <c r="T44" i="2"/>
  <c r="H44" i="2"/>
  <c r="T32" i="2"/>
  <c r="T34" i="2" s="1"/>
  <c r="T22" i="2"/>
  <c r="H32" i="2"/>
  <c r="H34" i="2" s="1"/>
  <c r="H22" i="2"/>
  <c r="T12" i="2"/>
  <c r="H12" i="2"/>
  <c r="S45" i="4"/>
  <c r="S21" i="4"/>
  <c r="R35" i="3"/>
  <c r="R56" i="2"/>
  <c r="R44" i="2"/>
  <c r="R32" i="2"/>
  <c r="R34" i="2" s="1"/>
  <c r="R22" i="2"/>
  <c r="R12" i="2"/>
  <c r="O21" i="4"/>
  <c r="N42" i="4"/>
  <c r="N32" i="4"/>
  <c r="N21" i="4"/>
  <c r="N20" i="4"/>
  <c r="Q56" i="2"/>
  <c r="Q44" i="2"/>
  <c r="Q32" i="2"/>
  <c r="Q34" i="2" s="1"/>
  <c r="Q22" i="2"/>
  <c r="Q12" i="2"/>
  <c r="K42" i="4"/>
  <c r="K32" i="4"/>
  <c r="K23" i="4"/>
  <c r="J23" i="4"/>
  <c r="J32" i="4"/>
  <c r="J42" i="4"/>
  <c r="O7" i="3"/>
  <c r="O13" i="3" s="1"/>
  <c r="O17" i="3" s="1"/>
  <c r="O20" i="3" s="1"/>
  <c r="S12" i="2"/>
  <c r="S22" i="2"/>
  <c r="S32" i="2"/>
  <c r="S34" i="2" s="1"/>
  <c r="P22" i="2"/>
  <c r="P32" i="2"/>
  <c r="P34" i="2" s="1"/>
  <c r="P12" i="2"/>
  <c r="O12" i="2"/>
  <c r="O22" i="2"/>
  <c r="G21" i="4"/>
  <c r="C12" i="2"/>
  <c r="C22" i="2"/>
  <c r="C32" i="2"/>
  <c r="C34" i="2" s="1"/>
  <c r="C44" i="2"/>
  <c r="C56" i="2"/>
  <c r="S42" i="4"/>
  <c r="Q42" i="4"/>
  <c r="M42" i="4"/>
  <c r="I42" i="4"/>
  <c r="E42" i="4"/>
  <c r="D42" i="4"/>
  <c r="C42" i="4"/>
  <c r="S32" i="4"/>
  <c r="Q32" i="4"/>
  <c r="M32" i="4"/>
  <c r="I32" i="4"/>
  <c r="G32" i="4"/>
  <c r="F32" i="4"/>
  <c r="E32" i="4"/>
  <c r="D32" i="4"/>
  <c r="C32" i="4"/>
  <c r="S20" i="4"/>
  <c r="Q20" i="4"/>
  <c r="Q23" i="4" s="1"/>
  <c r="M20" i="4"/>
  <c r="M23" i="4" s="1"/>
  <c r="I20" i="4"/>
  <c r="I23" i="4" s="1"/>
  <c r="F20" i="4"/>
  <c r="F23" i="4" s="1"/>
  <c r="E20" i="4"/>
  <c r="E23" i="4" s="1"/>
  <c r="D20" i="4"/>
  <c r="D23" i="4" s="1"/>
  <c r="C20" i="4"/>
  <c r="C23" i="4" s="1"/>
  <c r="N7" i="3"/>
  <c r="N13" i="3" s="1"/>
  <c r="N17" i="3" s="1"/>
  <c r="O54" i="4" s="1"/>
  <c r="M7" i="3"/>
  <c r="M13" i="3" s="1"/>
  <c r="M17" i="3" s="1"/>
  <c r="M20" i="3" s="1"/>
  <c r="M35" i="3" s="1"/>
  <c r="L7" i="3"/>
  <c r="L13" i="3" s="1"/>
  <c r="L17" i="3" s="1"/>
  <c r="L20" i="3" s="1"/>
  <c r="L35" i="3" s="1"/>
  <c r="K7" i="3"/>
  <c r="K13" i="3" s="1"/>
  <c r="K17" i="3" s="1"/>
  <c r="J7" i="3"/>
  <c r="J13" i="3" s="1"/>
  <c r="J17" i="3" s="1"/>
  <c r="I7" i="3"/>
  <c r="I13" i="3" s="1"/>
  <c r="I17" i="3" s="1"/>
  <c r="G7" i="3"/>
  <c r="G13" i="3" s="1"/>
  <c r="F7" i="3"/>
  <c r="F13" i="3" s="1"/>
  <c r="F17" i="3" s="1"/>
  <c r="E7" i="3"/>
  <c r="E13" i="3" s="1"/>
  <c r="E17" i="3" s="1"/>
  <c r="D7" i="3"/>
  <c r="D13" i="3" s="1"/>
  <c r="D17" i="3" s="1"/>
  <c r="C7" i="3"/>
  <c r="C13" i="3" s="1"/>
  <c r="C17" i="3" s="1"/>
  <c r="S56" i="2"/>
  <c r="O56" i="2"/>
  <c r="N56" i="2"/>
  <c r="M56" i="2"/>
  <c r="L56" i="2"/>
  <c r="K56" i="2"/>
  <c r="J56" i="2"/>
  <c r="I56" i="2"/>
  <c r="G56" i="2"/>
  <c r="F56" i="2"/>
  <c r="E56" i="2"/>
  <c r="D56" i="2"/>
  <c r="S44" i="2"/>
  <c r="O44" i="2"/>
  <c r="N44" i="2"/>
  <c r="M44" i="2"/>
  <c r="L44" i="2"/>
  <c r="K44" i="2"/>
  <c r="J44" i="2"/>
  <c r="I44" i="2"/>
  <c r="G44" i="2"/>
  <c r="F44" i="2"/>
  <c r="E44" i="2"/>
  <c r="D44" i="2"/>
  <c r="O32" i="2"/>
  <c r="O34" i="2" s="1"/>
  <c r="N32" i="2"/>
  <c r="N34" i="2" s="1"/>
  <c r="M32" i="2"/>
  <c r="M34" i="2" s="1"/>
  <c r="L32" i="2"/>
  <c r="L34" i="2" s="1"/>
  <c r="K32" i="2"/>
  <c r="K34" i="2" s="1"/>
  <c r="J32" i="2"/>
  <c r="J34" i="2" s="1"/>
  <c r="I32" i="2"/>
  <c r="I34" i="2" s="1"/>
  <c r="G32" i="2"/>
  <c r="G34" i="2" s="1"/>
  <c r="F32" i="2"/>
  <c r="F34" i="2" s="1"/>
  <c r="E32" i="2"/>
  <c r="E34" i="2" s="1"/>
  <c r="D32" i="2"/>
  <c r="D34" i="2" s="1"/>
  <c r="N22" i="2"/>
  <c r="M22" i="2"/>
  <c r="L22" i="2"/>
  <c r="K22" i="2"/>
  <c r="J22" i="2"/>
  <c r="I22" i="2"/>
  <c r="G22" i="2"/>
  <c r="F22" i="2"/>
  <c r="E22" i="2"/>
  <c r="D22" i="2"/>
  <c r="N12" i="2"/>
  <c r="M12" i="2"/>
  <c r="L12" i="2"/>
  <c r="K12" i="2"/>
  <c r="J12" i="2"/>
  <c r="I12" i="2"/>
  <c r="G12" i="2"/>
  <c r="F12" i="2"/>
  <c r="E12" i="2"/>
  <c r="D12" i="2"/>
  <c r="H57" i="2" l="1"/>
  <c r="H58" i="2" s="1"/>
  <c r="H44" i="4"/>
  <c r="T57" i="2"/>
  <c r="T58" i="2"/>
  <c r="G17" i="3"/>
  <c r="G20" i="3" s="1"/>
  <c r="G35" i="3" s="1"/>
  <c r="H23" i="2"/>
  <c r="T23" i="2"/>
  <c r="N23" i="4"/>
  <c r="N44" i="4" s="1"/>
  <c r="Q57" i="2"/>
  <c r="Q58" i="2" s="1"/>
  <c r="R23" i="2"/>
  <c r="R57" i="2"/>
  <c r="R58" i="2" s="1"/>
  <c r="J44" i="4"/>
  <c r="Q23" i="2"/>
  <c r="P23" i="2"/>
  <c r="K44" i="4"/>
  <c r="S23" i="2"/>
  <c r="M44" i="4"/>
  <c r="D44" i="4"/>
  <c r="Q44" i="4"/>
  <c r="E20" i="3"/>
  <c r="E35" i="3" s="1"/>
  <c r="E54" i="4"/>
  <c r="M54" i="4"/>
  <c r="J20" i="3"/>
  <c r="J35" i="3" s="1"/>
  <c r="F54" i="4"/>
  <c r="F20" i="3"/>
  <c r="F35" i="3" s="1"/>
  <c r="K20" i="3"/>
  <c r="K35" i="3" s="1"/>
  <c r="Q54" i="4"/>
  <c r="I54" i="4"/>
  <c r="I20" i="3"/>
  <c r="I35" i="3" s="1"/>
  <c r="C54" i="4"/>
  <c r="C20" i="3"/>
  <c r="C35" i="3" s="1"/>
  <c r="D54" i="4"/>
  <c r="D20" i="3"/>
  <c r="D35" i="3" s="1"/>
  <c r="K54" i="4"/>
  <c r="M57" i="2"/>
  <c r="M58" i="2" s="1"/>
  <c r="J23" i="2"/>
  <c r="K23" i="2"/>
  <c r="L23" i="2"/>
  <c r="D57" i="2"/>
  <c r="D58" i="2" s="1"/>
  <c r="N57" i="2"/>
  <c r="N58" i="2" s="1"/>
  <c r="J57" i="2"/>
  <c r="J58" i="2" s="1"/>
  <c r="K57" i="2"/>
  <c r="K58" i="2" s="1"/>
  <c r="S35" i="3"/>
  <c r="E44" i="4"/>
  <c r="C44" i="4"/>
  <c r="C46" i="4" s="1"/>
  <c r="C56" i="4" s="1"/>
  <c r="F44" i="4"/>
  <c r="S23" i="4"/>
  <c r="S44" i="4" s="1"/>
  <c r="S54" i="4"/>
  <c r="O35" i="3"/>
  <c r="N20" i="3"/>
  <c r="N35" i="3" s="1"/>
  <c r="L57" i="2"/>
  <c r="L58" i="2" s="1"/>
  <c r="D23" i="2"/>
  <c r="I57" i="2"/>
  <c r="I58" i="2" s="1"/>
  <c r="I44" i="4"/>
  <c r="G23" i="4"/>
  <c r="G44" i="4" s="1"/>
  <c r="G54" i="4"/>
  <c r="S57" i="2"/>
  <c r="E57" i="2"/>
  <c r="E58" i="2" s="1"/>
  <c r="G57" i="2"/>
  <c r="G58" i="2" s="1"/>
  <c r="N23" i="2"/>
  <c r="M23" i="2"/>
  <c r="G23" i="2"/>
  <c r="E23" i="2"/>
  <c r="C57" i="2"/>
  <c r="C58" i="2" s="1"/>
  <c r="F23" i="2"/>
  <c r="O23" i="2"/>
  <c r="I23" i="2"/>
  <c r="F57" i="2"/>
  <c r="F58" i="2" s="1"/>
  <c r="O57" i="2"/>
  <c r="O58" i="2" s="1"/>
  <c r="C23" i="2"/>
  <c r="D63" i="2" l="1"/>
  <c r="K63" i="2"/>
  <c r="J63" i="2"/>
  <c r="E63" i="2"/>
  <c r="C63" i="2"/>
  <c r="D45" i="4"/>
  <c r="D46" i="4" s="1"/>
  <c r="I63" i="2"/>
  <c r="N63" i="2"/>
  <c r="M63" i="2"/>
  <c r="L63" i="2"/>
  <c r="S58" i="2"/>
  <c r="G63" i="2"/>
  <c r="O63" i="2"/>
  <c r="F63" i="2"/>
  <c r="E45" i="4" l="1"/>
  <c r="E46" i="4" s="1"/>
  <c r="N45" i="4" s="1"/>
  <c r="N46" i="4" s="1"/>
  <c r="D56" i="4"/>
  <c r="S63" i="2"/>
  <c r="Q45" i="4" l="1"/>
  <c r="Q46" i="4" s="1"/>
  <c r="Q56" i="4" s="1"/>
  <c r="I45" i="4"/>
  <c r="I46" i="4" s="1"/>
  <c r="I56" i="4" s="1"/>
  <c r="M45" i="4"/>
  <c r="M46" i="4" s="1"/>
  <c r="M56" i="4" s="1"/>
  <c r="E56" i="4"/>
  <c r="F45" i="4"/>
  <c r="F46" i="4" s="1"/>
  <c r="G45" i="4" s="1"/>
  <c r="G46" i="4" s="1"/>
  <c r="H45" i="4" s="1"/>
  <c r="H46" i="4" s="1"/>
  <c r="F56" i="4" l="1"/>
  <c r="J45" i="4"/>
  <c r="J46" i="4" s="1"/>
  <c r="S46" i="4"/>
  <c r="S56" i="4" s="1"/>
  <c r="O56" i="4"/>
  <c r="K45" i="4"/>
  <c r="K46" i="4" s="1"/>
  <c r="K56" i="4" s="1"/>
  <c r="G56" i="4" l="1"/>
</calcChain>
</file>

<file path=xl/sharedStrings.xml><?xml version="1.0" encoding="utf-8"?>
<sst xmlns="http://schemas.openxmlformats.org/spreadsheetml/2006/main" count="250" uniqueCount="130">
  <si>
    <t>-</t>
  </si>
  <si>
    <t xml:space="preserve"> </t>
  </si>
  <si>
    <t xml:space="preserve"> -</t>
  </si>
  <si>
    <t>DOM DEVELOPMENT S.A. 
CAPITAL GROUP</t>
  </si>
  <si>
    <t>The spreadsheet has been prepared for information purposes only; 
the official sources of financial data are the interim reports of the Dom Development S.A. Capital Group.</t>
  </si>
  <si>
    <t>CONSOLIDATED BALANCE SHEET</t>
  </si>
  <si>
    <t>CONSOLIDATED BALANCE SHEET
data in PLN thousand, according to IFRS</t>
  </si>
  <si>
    <t>Data as at 31 December</t>
  </si>
  <si>
    <t>As at</t>
  </si>
  <si>
    <t>Fixed assets</t>
  </si>
  <si>
    <t xml:space="preserve">Intangible assets </t>
  </si>
  <si>
    <t xml:space="preserve">Tangible fixed assets </t>
  </si>
  <si>
    <t>Deferred tax assets</t>
  </si>
  <si>
    <t>Long-term receivables</t>
  </si>
  <si>
    <t>Real property held for investment</t>
  </si>
  <si>
    <t>Other fixed assets</t>
  </si>
  <si>
    <t xml:space="preserve">Total fixed assets </t>
  </si>
  <si>
    <t>Current assets</t>
  </si>
  <si>
    <t>Inventories</t>
  </si>
  <si>
    <t>Trade and other receivables</t>
  </si>
  <si>
    <t>Other current assets</t>
  </si>
  <si>
    <t>Income tax receivables</t>
  </si>
  <si>
    <t>Loans granted</t>
  </si>
  <si>
    <t>Short-term financial assets</t>
  </si>
  <si>
    <t>Cash and cash equivalents</t>
  </si>
  <si>
    <t xml:space="preserve">Total current assets </t>
  </si>
  <si>
    <t xml:space="preserve">Total assets </t>
  </si>
  <si>
    <t>Shareholders' equity </t>
  </si>
  <si>
    <t xml:space="preserve">Share capital  </t>
  </si>
  <si>
    <t xml:space="preserve">Share premium  </t>
  </si>
  <si>
    <t xml:space="preserve">Other capital (supplementary capital)  </t>
  </si>
  <si>
    <t>Reserve capital from valuation of cash flow hedges</t>
  </si>
  <si>
    <t>Reserve capital on account of the obligation to redeem non-controlling interests</t>
  </si>
  <si>
    <t xml:space="preserve">Reserve capital from reduction of share capital  </t>
  </si>
  <si>
    <t xml:space="preserve">Unappropriated profit (loss)  </t>
  </si>
  <si>
    <t xml:space="preserve">Shareholders’ equity attributable to the shareholders of parent company </t>
  </si>
  <si>
    <t xml:space="preserve">Non-controlling interests </t>
  </si>
  <si>
    <t xml:space="preserve">Total shareholders' equity  </t>
  </si>
  <si>
    <t>Liabilities</t>
  </si>
  <si>
    <t>Long-term liabilities</t>
  </si>
  <si>
    <t xml:space="preserve">Loans - long-term portion  </t>
  </si>
  <si>
    <t>Bonds - long-term portion</t>
  </si>
  <si>
    <t xml:space="preserve">Deferred tax provision </t>
  </si>
  <si>
    <t>Long-term provisions</t>
  </si>
  <si>
    <t>Lease liabilities - long-term portion</t>
  </si>
  <si>
    <t xml:space="preserve">Other long-term liabilities </t>
  </si>
  <si>
    <t xml:space="preserve">Total long-term liabilities  </t>
  </si>
  <si>
    <t>Short-term liabilities </t>
  </si>
  <si>
    <t xml:space="preserve">Trade payables, tax and other liabilities  </t>
  </si>
  <si>
    <t xml:space="preserve">Loans - short-term portion  </t>
  </si>
  <si>
    <t xml:space="preserve">Bonds - short-term portion  </t>
  </si>
  <si>
    <t xml:space="preserve">Accrued interest on loans and bonds </t>
  </si>
  <si>
    <t>Lease liabilities - short-term portion</t>
  </si>
  <si>
    <t xml:space="preserve">Corporate income tax payables  </t>
  </si>
  <si>
    <t>Dividend liabilities</t>
  </si>
  <si>
    <t xml:space="preserve">Short-term provisions  </t>
  </si>
  <si>
    <t xml:space="preserve">Deferred income  </t>
  </si>
  <si>
    <t xml:space="preserve">Total short-term liabilities  </t>
  </si>
  <si>
    <t xml:space="preserve">Total liabilities  </t>
  </si>
  <si>
    <t xml:space="preserve">Total shareholders’ equity and liabilities  </t>
  </si>
  <si>
    <t xml:space="preserve">Data prepared on the basis of the Consolidated Financial Statements of the Dom Development S.A. Capital Group. </t>
  </si>
  <si>
    <t>CONSOLIDATED INCOME STATEMENT</t>
  </si>
  <si>
    <t>Figures for the 12-month period
ended 31 December</t>
  </si>
  <si>
    <t>Figures for the 3-month period ended</t>
  </si>
  <si>
    <t>CONSOLIDATED BALANCE SHEET
figures in PLN thousand, according to IFRS</t>
  </si>
  <si>
    <t xml:space="preserve">Sales revenues  </t>
  </si>
  <si>
    <t xml:space="preserve">Cost of sales  </t>
  </si>
  <si>
    <t xml:space="preserve">Gross profit on sales  </t>
  </si>
  <si>
    <t xml:space="preserve">Selling costs  </t>
  </si>
  <si>
    <t>General administrative expenses</t>
  </si>
  <si>
    <t>Other operating income</t>
  </si>
  <si>
    <t xml:space="preserve">Other operating expenses  </t>
  </si>
  <si>
    <t>Operating profit/(loss)</t>
  </si>
  <si>
    <t xml:space="preserve">Financial income  </t>
  </si>
  <si>
    <t xml:space="preserve">Financial costs  </t>
  </si>
  <si>
    <t xml:space="preserve">Gross profit/(loss)  </t>
  </si>
  <si>
    <t xml:space="preserve">Income tax  </t>
  </si>
  <si>
    <t xml:space="preserve">Net profit (loss)  </t>
  </si>
  <si>
    <t>Net profit/(loss) attributable to:</t>
  </si>
  <si>
    <t>Shareholders of the parent company</t>
  </si>
  <si>
    <t>Non-controlling interests</t>
  </si>
  <si>
    <t>Earnings/(loss) per ordinary share:</t>
  </si>
  <si>
    <t xml:space="preserve">Basic (PLN) </t>
  </si>
  <si>
    <t xml:space="preserve">Diluted (PLN) </t>
  </si>
  <si>
    <t>According to IAS - 15</t>
  </si>
  <si>
    <t>CONSOLIDATED CASH FLOW STATEMENT</t>
  </si>
  <si>
    <t>Figures for the 3-month period
ended 31 March</t>
  </si>
  <si>
    <t>Figures for the 6-month period
ended 30 June</t>
  </si>
  <si>
    <t>Figures for the 9-month period
ended 30 September</t>
  </si>
  <si>
    <t>Cash flow from operating activities</t>
  </si>
  <si>
    <t xml:space="preserve">Profit before tax </t>
  </si>
  <si>
    <t>Adjustments:</t>
  </si>
  <si>
    <t xml:space="preserve">Depreciation </t>
  </si>
  <si>
    <t xml:space="preserve">(Profit)/loss on foreign exchange differences </t>
  </si>
  <si>
    <t xml:space="preserve">(Profit)/loss on investments </t>
  </si>
  <si>
    <t xml:space="preserve">Interest cost/(income)  </t>
  </si>
  <si>
    <t>Cost of the valuation of management option programmes</t>
  </si>
  <si>
    <t>Changes in the operating capital:</t>
  </si>
  <si>
    <t xml:space="preserve">Changes in provisions </t>
  </si>
  <si>
    <t xml:space="preserve">Changes in inventory </t>
  </si>
  <si>
    <t xml:space="preserve">Changes in receivables </t>
  </si>
  <si>
    <t>Changes in short-term liabilities, excluding loans and bonds</t>
  </si>
  <si>
    <t xml:space="preserve">Changes in prepayments and deferred income </t>
  </si>
  <si>
    <t xml:space="preserve">Other adjustments </t>
  </si>
  <si>
    <t xml:space="preserve">Cash flow generated from operating activities </t>
  </si>
  <si>
    <t>Interest paid and received</t>
  </si>
  <si>
    <t xml:space="preserve">Income tax paid </t>
  </si>
  <si>
    <t xml:space="preserve">Net cash flow from operating activities </t>
  </si>
  <si>
    <t>Cash flow from investment activities</t>
  </si>
  <si>
    <t>Proceeds from the sale of intangible assets and tangible fixed assets</t>
  </si>
  <si>
    <t>Proceeds from borrowings granted</t>
  </si>
  <si>
    <t xml:space="preserve">Other proceeds / (expenses) from financial assets </t>
  </si>
  <si>
    <t>Borrowings granted</t>
  </si>
  <si>
    <t xml:space="preserve">Acquisition of intangible and tangible fixed assets </t>
  </si>
  <si>
    <t>Acquisition of financial assets and additional contributions to the capital</t>
  </si>
  <si>
    <t xml:space="preserve">Net cash flow from investing activities </t>
  </si>
  <si>
    <t>Cash flows from financing activities</t>
  </si>
  <si>
    <t>Proceeds from issue of shares (exercise of share options)</t>
  </si>
  <si>
    <t>Proceeds from contracted loans</t>
  </si>
  <si>
    <t xml:space="preserve">Proceeds from commercial papers issued </t>
  </si>
  <si>
    <t xml:space="preserve">Repayment of loans and borrowings </t>
  </si>
  <si>
    <t>Redemption of commercial papers</t>
  </si>
  <si>
    <t>Dividends paid</t>
  </si>
  <si>
    <t xml:space="preserve">Payment of lease liabilities  </t>
  </si>
  <si>
    <t xml:space="preserve">Net cash flow from financing activities </t>
  </si>
  <si>
    <t xml:space="preserve">Increase / (decrease) in net cash and cash equivalents  </t>
  </si>
  <si>
    <t xml:space="preserve">Cash and cash equivalents – opening balance </t>
  </si>
  <si>
    <t xml:space="preserve">Cash and cash equivalents – closing balance </t>
  </si>
  <si>
    <t xml:space="preserve">Data prepared on the basis of the Consolidated Financial Statements of Dom Development S.A. </t>
  </si>
  <si>
    <t>Core financial data for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</si>
</sst>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;\(#,##0\)\ _z_ł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0" fontId="18" fillId="4" borderId="13" xfId="0" applyFont="1" applyFill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64" fontId="24" fillId="2" borderId="31" xfId="0" applyNumberFormat="1" applyFont="1" applyFill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20" fillId="0" borderId="31" xfId="0" applyNumberFormat="1" applyFont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17" fillId="2" borderId="0" xfId="0" applyFont="1" applyFill="1" applyAlignment="1">
      <alignment wrapText="1"/>
    </xf>
    <xf numFmtId="2" fontId="17" fillId="2" borderId="21" xfId="0" applyNumberFormat="1" applyFont="1" applyFill="1" applyBorder="1" applyAlignment="1">
      <alignment horizontal="right" vertical="center" wrapText="1"/>
    </xf>
    <xf numFmtId="2" fontId="17" fillId="2" borderId="18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vertical="center" wrapText="1"/>
    </xf>
    <xf numFmtId="164" fontId="17" fillId="2" borderId="0" xfId="0" applyNumberFormat="1" applyFont="1" applyFill="1" applyBorder="1" applyAlignment="1">
      <alignment horizontal="right" vertical="center" wrapText="1"/>
    </xf>
    <xf numFmtId="164" fontId="22" fillId="2" borderId="0" xfId="0" applyNumberFormat="1" applyFont="1" applyFill="1" applyBorder="1" applyAlignment="1">
      <alignment horizontal="right"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164" fontId="17" fillId="2" borderId="39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0279F7-1CF8-4049-A752-08884A76F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73750" cy="172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1A608-2C63-4836-88D8-6938FF0B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" y="3426847"/>
          <a:ext cx="5859145" cy="40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592C-79EE-480C-B3A1-6A3279D86FB2}">
  <sheetPr>
    <pageSetUpPr fitToPage="1"/>
  </sheetPr>
  <dimension ref="A1:B33"/>
  <sheetViews>
    <sheetView zoomScale="120" zoomScaleNormal="120" workbookViewId="0">
      <selection activeCell="C16" sqref="C16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1" t="s">
        <v>3</v>
      </c>
      <c r="B6" s="2"/>
    </row>
    <row r="7" spans="1:2" ht="18.75">
      <c r="A7" s="20" t="s">
        <v>129</v>
      </c>
      <c r="B7" s="2"/>
    </row>
    <row r="8" spans="1:2" ht="15">
      <c r="A8" s="173"/>
      <c r="B8" s="2"/>
    </row>
    <row r="9" spans="1:2" ht="28.35" customHeight="1">
      <c r="A9" s="174" t="s">
        <v>4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5"/>
  <sheetViews>
    <sheetView showGridLines="0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H16" sqref="H16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bestFit="1" customWidth="1"/>
    <col min="4" max="5" width="9.5" style="6" bestFit="1" customWidth="1"/>
    <col min="6" max="6" width="9.25" style="6" bestFit="1" customWidth="1"/>
    <col min="7" max="8" width="9.125" style="6" customWidth="1"/>
    <col min="9" max="9" width="10.5" style="6" bestFit="1" customWidth="1"/>
    <col min="10" max="15" width="9.75" style="6" bestFit="1" customWidth="1"/>
    <col min="16" max="18" width="9.75" style="6" customWidth="1"/>
    <col min="19" max="19" width="10.75" style="6" bestFit="1" customWidth="1"/>
    <col min="20" max="22" width="10.75" style="6" customWidth="1"/>
    <col min="23" max="23" width="11.125" style="6" customWidth="1"/>
    <col min="24" max="16384" width="9" style="6"/>
  </cols>
  <sheetData>
    <row r="1" spans="1:24" ht="20.25">
      <c r="A1" s="2"/>
      <c r="B1" s="7"/>
      <c r="C1" s="2"/>
      <c r="D1" s="2"/>
      <c r="E1" s="2"/>
      <c r="F1" s="19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4.95" customHeight="1" thickBot="1">
      <c r="A3" s="2"/>
      <c r="B3" s="183" t="s">
        <v>6</v>
      </c>
      <c r="C3" s="185" t="s">
        <v>7</v>
      </c>
      <c r="D3" s="186"/>
      <c r="E3" s="186"/>
      <c r="F3" s="186"/>
      <c r="G3" s="186"/>
      <c r="H3" s="187"/>
      <c r="I3" s="185" t="s">
        <v>8</v>
      </c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  <c r="W3" s="2"/>
    </row>
    <row r="4" spans="1:24" ht="24.95" customHeight="1" thickBot="1">
      <c r="A4" s="2"/>
      <c r="B4" s="184"/>
      <c r="C4" s="137">
        <v>2018</v>
      </c>
      <c r="D4" s="30">
        <v>2019</v>
      </c>
      <c r="E4" s="30">
        <v>2020</v>
      </c>
      <c r="F4" s="30">
        <v>2021</v>
      </c>
      <c r="G4" s="30">
        <v>2022</v>
      </c>
      <c r="H4" s="30">
        <v>2023</v>
      </c>
      <c r="I4" s="129">
        <v>44286</v>
      </c>
      <c r="J4" s="112">
        <v>44377</v>
      </c>
      <c r="K4" s="112">
        <v>44469</v>
      </c>
      <c r="L4" s="112">
        <v>44561</v>
      </c>
      <c r="M4" s="112">
        <v>44651</v>
      </c>
      <c r="N4" s="112">
        <v>44742</v>
      </c>
      <c r="O4" s="112">
        <v>44834</v>
      </c>
      <c r="P4" s="112">
        <v>44926</v>
      </c>
      <c r="Q4" s="112">
        <v>45016</v>
      </c>
      <c r="R4" s="112">
        <v>45107</v>
      </c>
      <c r="S4" s="112">
        <v>45199</v>
      </c>
      <c r="T4" s="112">
        <v>45291</v>
      </c>
      <c r="U4" s="112">
        <v>45382</v>
      </c>
      <c r="V4" s="113">
        <v>45473</v>
      </c>
      <c r="W4" s="2"/>
    </row>
    <row r="5" spans="1:24" ht="24.95" customHeight="1">
      <c r="A5" s="8"/>
      <c r="B5" s="54" t="s">
        <v>9</v>
      </c>
      <c r="C5" s="141"/>
      <c r="D5" s="140"/>
      <c r="E5" s="140"/>
      <c r="F5" s="140"/>
      <c r="G5" s="140"/>
      <c r="H5" s="142"/>
      <c r="I5" s="141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2"/>
      <c r="W5" s="2"/>
    </row>
    <row r="6" spans="1:24" ht="24.95" customHeight="1" thickBot="1">
      <c r="A6" s="9"/>
      <c r="B6" s="55" t="s">
        <v>10</v>
      </c>
      <c r="C6" s="56">
        <v>10356</v>
      </c>
      <c r="D6" s="57">
        <v>14228</v>
      </c>
      <c r="E6" s="57">
        <v>17830</v>
      </c>
      <c r="F6" s="57">
        <v>20193</v>
      </c>
      <c r="G6" s="57">
        <v>20535</v>
      </c>
      <c r="H6" s="58">
        <v>20210</v>
      </c>
      <c r="I6" s="56">
        <v>19351</v>
      </c>
      <c r="J6" s="57">
        <v>19664</v>
      </c>
      <c r="K6" s="57">
        <v>19423</v>
      </c>
      <c r="L6" s="57">
        <v>20193</v>
      </c>
      <c r="M6" s="57">
        <v>19628</v>
      </c>
      <c r="N6" s="57">
        <v>19680</v>
      </c>
      <c r="O6" s="57">
        <v>19626</v>
      </c>
      <c r="P6" s="57">
        <v>20535</v>
      </c>
      <c r="Q6" s="57">
        <v>20445</v>
      </c>
      <c r="R6" s="57">
        <v>20270</v>
      </c>
      <c r="S6" s="57">
        <v>20155</v>
      </c>
      <c r="T6" s="57">
        <v>20210</v>
      </c>
      <c r="U6" s="57">
        <v>20385</v>
      </c>
      <c r="V6" s="58">
        <v>20626</v>
      </c>
      <c r="W6" s="2"/>
      <c r="X6" s="117"/>
    </row>
    <row r="7" spans="1:24" ht="24.95" customHeight="1" thickBot="1">
      <c r="A7" s="9"/>
      <c r="B7" s="59" t="s">
        <v>11</v>
      </c>
      <c r="C7" s="60">
        <v>12024</v>
      </c>
      <c r="D7" s="61">
        <v>44019</v>
      </c>
      <c r="E7" s="61">
        <v>38132</v>
      </c>
      <c r="F7" s="61">
        <v>35266</v>
      </c>
      <c r="G7" s="61">
        <v>47113</v>
      </c>
      <c r="H7" s="62">
        <v>62146</v>
      </c>
      <c r="I7" s="60">
        <v>36519</v>
      </c>
      <c r="J7" s="61">
        <v>36246</v>
      </c>
      <c r="K7" s="61">
        <v>35889</v>
      </c>
      <c r="L7" s="61">
        <v>35266</v>
      </c>
      <c r="M7" s="61">
        <v>35659</v>
      </c>
      <c r="N7" s="61">
        <v>37948</v>
      </c>
      <c r="O7" s="61">
        <v>35111</v>
      </c>
      <c r="P7" s="61">
        <v>47113</v>
      </c>
      <c r="Q7" s="57">
        <v>54679</v>
      </c>
      <c r="R7" s="57">
        <v>55936</v>
      </c>
      <c r="S7" s="57">
        <v>58634</v>
      </c>
      <c r="T7" s="57">
        <v>62146</v>
      </c>
      <c r="U7" s="57">
        <v>63410</v>
      </c>
      <c r="V7" s="58">
        <v>70192</v>
      </c>
      <c r="W7" s="17"/>
      <c r="X7" s="117"/>
    </row>
    <row r="8" spans="1:24" ht="24.95" customHeight="1" thickBot="1">
      <c r="A8" s="9"/>
      <c r="B8" s="59" t="s">
        <v>12</v>
      </c>
      <c r="C8" s="63">
        <v>2410</v>
      </c>
      <c r="D8" s="64">
        <v>5927</v>
      </c>
      <c r="E8" s="64">
        <v>9759</v>
      </c>
      <c r="F8" s="64">
        <v>31583</v>
      </c>
      <c r="G8" s="61">
        <v>52721</v>
      </c>
      <c r="H8" s="62">
        <v>31902</v>
      </c>
      <c r="I8" s="60">
        <v>13608</v>
      </c>
      <c r="J8" s="61">
        <v>15740</v>
      </c>
      <c r="K8" s="61">
        <v>36520</v>
      </c>
      <c r="L8" s="61">
        <v>31583</v>
      </c>
      <c r="M8" s="61">
        <v>23338</v>
      </c>
      <c r="N8" s="61">
        <v>32751</v>
      </c>
      <c r="O8" s="61">
        <v>43136</v>
      </c>
      <c r="P8" s="61">
        <v>52721</v>
      </c>
      <c r="Q8" s="61">
        <v>33474</v>
      </c>
      <c r="R8" s="61">
        <v>46915</v>
      </c>
      <c r="S8" s="61">
        <v>52105</v>
      </c>
      <c r="T8" s="61">
        <v>31902</v>
      </c>
      <c r="U8" s="61">
        <v>31432</v>
      </c>
      <c r="V8" s="62">
        <v>30774</v>
      </c>
      <c r="W8" s="17"/>
      <c r="X8" s="117"/>
    </row>
    <row r="9" spans="1:24" ht="24.95" customHeight="1" thickBot="1">
      <c r="A9" s="8"/>
      <c r="B9" s="59" t="s">
        <v>13</v>
      </c>
      <c r="C9" s="60">
        <v>1618</v>
      </c>
      <c r="D9" s="61">
        <v>1876</v>
      </c>
      <c r="E9" s="61">
        <v>1761</v>
      </c>
      <c r="F9" s="61">
        <v>11499</v>
      </c>
      <c r="G9" s="61">
        <v>8817</v>
      </c>
      <c r="H9" s="62">
        <v>7313</v>
      </c>
      <c r="I9" s="60">
        <v>3335</v>
      </c>
      <c r="J9" s="61">
        <v>3547</v>
      </c>
      <c r="K9" s="61">
        <v>14935</v>
      </c>
      <c r="L9" s="61">
        <v>11499</v>
      </c>
      <c r="M9" s="61">
        <v>7818</v>
      </c>
      <c r="N9" s="61">
        <v>10209</v>
      </c>
      <c r="O9" s="61">
        <v>12637</v>
      </c>
      <c r="P9" s="61">
        <v>8817</v>
      </c>
      <c r="Q9" s="61">
        <v>9135</v>
      </c>
      <c r="R9" s="61">
        <v>9171</v>
      </c>
      <c r="S9" s="61">
        <v>9264</v>
      </c>
      <c r="T9" s="61">
        <v>7313</v>
      </c>
      <c r="U9" s="61">
        <v>7358</v>
      </c>
      <c r="V9" s="62">
        <v>7320</v>
      </c>
      <c r="W9" s="17"/>
      <c r="X9" s="117"/>
    </row>
    <row r="10" spans="1:24" ht="24.95" customHeight="1" thickBot="1">
      <c r="A10" s="8"/>
      <c r="B10" s="65" t="s">
        <v>14</v>
      </c>
      <c r="C10" s="66" t="s">
        <v>0</v>
      </c>
      <c r="D10" s="67" t="s">
        <v>0</v>
      </c>
      <c r="E10" s="67" t="s">
        <v>0</v>
      </c>
      <c r="F10" s="67" t="s">
        <v>0</v>
      </c>
      <c r="G10" s="67">
        <v>22887</v>
      </c>
      <c r="H10" s="68">
        <v>23497</v>
      </c>
      <c r="I10" s="66" t="s">
        <v>0</v>
      </c>
      <c r="J10" s="67" t="s">
        <v>0</v>
      </c>
      <c r="K10" s="67" t="s">
        <v>0</v>
      </c>
      <c r="L10" s="67" t="s">
        <v>0</v>
      </c>
      <c r="M10" s="67" t="s">
        <v>0</v>
      </c>
      <c r="N10" s="67" t="s">
        <v>0</v>
      </c>
      <c r="O10" s="67" t="s">
        <v>0</v>
      </c>
      <c r="P10" s="67">
        <v>22887</v>
      </c>
      <c r="Q10" s="67">
        <v>22555</v>
      </c>
      <c r="R10" s="67">
        <v>21249</v>
      </c>
      <c r="S10" s="67">
        <v>22921</v>
      </c>
      <c r="T10" s="67">
        <v>23497</v>
      </c>
      <c r="U10" s="67">
        <v>23418</v>
      </c>
      <c r="V10" s="68">
        <v>23288</v>
      </c>
      <c r="W10" s="17"/>
      <c r="X10" s="117"/>
    </row>
    <row r="11" spans="1:24" ht="24.95" customHeight="1" thickBot="1">
      <c r="A11" s="9"/>
      <c r="B11" s="65" t="s">
        <v>15</v>
      </c>
      <c r="C11" s="66">
        <v>23532</v>
      </c>
      <c r="D11" s="67">
        <v>2797</v>
      </c>
      <c r="E11" s="67">
        <v>3276</v>
      </c>
      <c r="F11" s="67">
        <v>11652</v>
      </c>
      <c r="G11" s="67">
        <v>23235</v>
      </c>
      <c r="H11" s="68">
        <v>11597</v>
      </c>
      <c r="I11" s="66">
        <v>1688</v>
      </c>
      <c r="J11" s="67">
        <v>1803</v>
      </c>
      <c r="K11" s="67">
        <v>2993</v>
      </c>
      <c r="L11" s="67">
        <v>11652</v>
      </c>
      <c r="M11" s="67">
        <v>25929</v>
      </c>
      <c r="N11" s="67">
        <v>35741</v>
      </c>
      <c r="O11" s="67">
        <v>34619</v>
      </c>
      <c r="P11" s="67">
        <v>23235</v>
      </c>
      <c r="Q11" s="67">
        <v>18584</v>
      </c>
      <c r="R11" s="67">
        <v>14111</v>
      </c>
      <c r="S11" s="67">
        <v>11209</v>
      </c>
      <c r="T11" s="67">
        <v>11597</v>
      </c>
      <c r="U11" s="67">
        <v>13711</v>
      </c>
      <c r="V11" s="68">
        <v>12966</v>
      </c>
      <c r="W11" s="2"/>
      <c r="X11" s="117"/>
    </row>
    <row r="12" spans="1:24" ht="24.95" customHeight="1" thickBot="1">
      <c r="A12" s="8"/>
      <c r="B12" s="69" t="s">
        <v>16</v>
      </c>
      <c r="C12" s="70">
        <f>SUM(C6:C11)</f>
        <v>49940</v>
      </c>
      <c r="D12" s="71">
        <f>SUM(D6:D11)</f>
        <v>68847</v>
      </c>
      <c r="E12" s="71">
        <f t="shared" ref="E12:N12" si="0">SUM(E6:E11)</f>
        <v>70758</v>
      </c>
      <c r="F12" s="71">
        <f t="shared" si="0"/>
        <v>110193</v>
      </c>
      <c r="G12" s="71">
        <f t="shared" si="0"/>
        <v>175308</v>
      </c>
      <c r="H12" s="71">
        <f t="shared" si="0"/>
        <v>156665</v>
      </c>
      <c r="I12" s="70">
        <f t="shared" si="0"/>
        <v>74501</v>
      </c>
      <c r="J12" s="71">
        <f t="shared" si="0"/>
        <v>77000</v>
      </c>
      <c r="K12" s="71">
        <f t="shared" si="0"/>
        <v>109760</v>
      </c>
      <c r="L12" s="71">
        <f t="shared" si="0"/>
        <v>110193</v>
      </c>
      <c r="M12" s="71">
        <f t="shared" si="0"/>
        <v>112372</v>
      </c>
      <c r="N12" s="71">
        <f t="shared" si="0"/>
        <v>136329</v>
      </c>
      <c r="O12" s="71">
        <f t="shared" ref="O12:T12" si="1">SUM(O6:O11)</f>
        <v>145129</v>
      </c>
      <c r="P12" s="71">
        <f t="shared" si="1"/>
        <v>175308</v>
      </c>
      <c r="Q12" s="71">
        <f t="shared" si="1"/>
        <v>158872</v>
      </c>
      <c r="R12" s="71">
        <f t="shared" si="1"/>
        <v>167652</v>
      </c>
      <c r="S12" s="71">
        <f t="shared" si="1"/>
        <v>174288</v>
      </c>
      <c r="T12" s="71">
        <f t="shared" si="1"/>
        <v>156665</v>
      </c>
      <c r="U12" s="71">
        <v>159714</v>
      </c>
      <c r="V12" s="72">
        <f>SUM(V6:V11)</f>
        <v>165166</v>
      </c>
      <c r="W12" s="2"/>
      <c r="X12" s="117"/>
    </row>
    <row r="13" spans="1:24" ht="24.95" customHeight="1">
      <c r="A13" s="9"/>
      <c r="B13" s="73"/>
      <c r="C13" s="74"/>
      <c r="D13" s="138"/>
      <c r="E13" s="138"/>
      <c r="F13" s="138"/>
      <c r="G13" s="138"/>
      <c r="H13" s="75"/>
      <c r="I13" s="74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75"/>
      <c r="W13" s="17"/>
      <c r="X13" s="117"/>
    </row>
    <row r="14" spans="1:24" ht="24.95" customHeight="1">
      <c r="A14" s="9"/>
      <c r="B14" s="76" t="s">
        <v>17</v>
      </c>
      <c r="C14" s="77"/>
      <c r="D14" s="139"/>
      <c r="E14" s="139"/>
      <c r="F14" s="139"/>
      <c r="G14" s="139"/>
      <c r="H14" s="78"/>
      <c r="I14" s="77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78"/>
      <c r="W14" s="17"/>
      <c r="X14" s="117"/>
    </row>
    <row r="15" spans="1:24" ht="24.95" customHeight="1" thickBot="1">
      <c r="A15" s="9"/>
      <c r="B15" s="55" t="s">
        <v>18</v>
      </c>
      <c r="C15" s="56">
        <v>2113540</v>
      </c>
      <c r="D15" s="57">
        <v>2509632</v>
      </c>
      <c r="E15" s="57">
        <v>2423514</v>
      </c>
      <c r="F15" s="57">
        <v>3025168</v>
      </c>
      <c r="G15" s="57">
        <v>3442969</v>
      </c>
      <c r="H15" s="58">
        <v>3837118</v>
      </c>
      <c r="I15" s="56">
        <v>2277303</v>
      </c>
      <c r="J15" s="57">
        <v>2432787</v>
      </c>
      <c r="K15" s="57">
        <v>2851736</v>
      </c>
      <c r="L15" s="57">
        <v>3025168</v>
      </c>
      <c r="M15" s="57">
        <v>3188482</v>
      </c>
      <c r="N15" s="57">
        <v>3156481</v>
      </c>
      <c r="O15" s="57">
        <v>3429212</v>
      </c>
      <c r="P15" s="57">
        <v>3442969</v>
      </c>
      <c r="Q15" s="57">
        <v>3282578</v>
      </c>
      <c r="R15" s="57">
        <v>3391947</v>
      </c>
      <c r="S15" s="57">
        <v>4061791</v>
      </c>
      <c r="T15" s="57">
        <v>3837118</v>
      </c>
      <c r="U15" s="57">
        <v>3975872</v>
      </c>
      <c r="V15" s="58">
        <v>4096468</v>
      </c>
      <c r="W15" s="17"/>
      <c r="X15" s="117"/>
    </row>
    <row r="16" spans="1:24" ht="24.95" customHeight="1" thickBot="1">
      <c r="A16" s="9"/>
      <c r="B16" s="59" t="s">
        <v>19</v>
      </c>
      <c r="C16" s="60">
        <v>52344</v>
      </c>
      <c r="D16" s="61">
        <v>62166</v>
      </c>
      <c r="E16" s="61">
        <v>89694</v>
      </c>
      <c r="F16" s="61">
        <v>66685</v>
      </c>
      <c r="G16" s="61">
        <v>87679</v>
      </c>
      <c r="H16" s="62">
        <v>85695</v>
      </c>
      <c r="I16" s="60">
        <v>71962</v>
      </c>
      <c r="J16" s="61">
        <v>96763</v>
      </c>
      <c r="K16" s="61">
        <v>56938</v>
      </c>
      <c r="L16" s="61">
        <v>66685</v>
      </c>
      <c r="M16" s="61">
        <v>111065</v>
      </c>
      <c r="N16" s="61">
        <v>113170</v>
      </c>
      <c r="O16" s="61">
        <v>94768</v>
      </c>
      <c r="P16" s="61">
        <v>87679</v>
      </c>
      <c r="Q16" s="61">
        <v>73356</v>
      </c>
      <c r="R16" s="61">
        <v>88572</v>
      </c>
      <c r="S16" s="61">
        <v>115988</v>
      </c>
      <c r="T16" s="61">
        <v>85695</v>
      </c>
      <c r="U16" s="61">
        <v>119853</v>
      </c>
      <c r="V16" s="62">
        <v>110599</v>
      </c>
      <c r="W16" s="17"/>
      <c r="X16" s="117"/>
    </row>
    <row r="17" spans="1:24" ht="24.95" customHeight="1" thickBot="1">
      <c r="A17" s="8"/>
      <c r="B17" s="59" t="s">
        <v>20</v>
      </c>
      <c r="C17" s="79">
        <v>5325</v>
      </c>
      <c r="D17" s="61">
        <v>4968</v>
      </c>
      <c r="E17" s="61">
        <v>5208</v>
      </c>
      <c r="F17" s="61">
        <v>5174</v>
      </c>
      <c r="G17" s="61">
        <v>7549</v>
      </c>
      <c r="H17" s="62">
        <v>77357</v>
      </c>
      <c r="I17" s="60">
        <v>8042</v>
      </c>
      <c r="J17" s="61">
        <v>7223</v>
      </c>
      <c r="K17" s="61">
        <v>6413</v>
      </c>
      <c r="L17" s="61">
        <v>5174</v>
      </c>
      <c r="M17" s="61">
        <v>451</v>
      </c>
      <c r="N17" s="61">
        <v>2790</v>
      </c>
      <c r="O17" s="61">
        <v>1036</v>
      </c>
      <c r="P17" s="61">
        <v>3052</v>
      </c>
      <c r="Q17" s="61">
        <v>13490</v>
      </c>
      <c r="R17" s="61">
        <v>42605</v>
      </c>
      <c r="S17" s="61">
        <v>55922</v>
      </c>
      <c r="T17" s="61">
        <v>77357</v>
      </c>
      <c r="U17" s="61">
        <v>104085</v>
      </c>
      <c r="V17" s="62">
        <v>64925</v>
      </c>
      <c r="W17" s="17"/>
      <c r="X17" s="117"/>
    </row>
    <row r="18" spans="1:24" ht="24.95" customHeight="1" thickBot="1">
      <c r="A18" s="9"/>
      <c r="B18" s="59" t="s">
        <v>21</v>
      </c>
      <c r="C18" s="60">
        <v>424</v>
      </c>
      <c r="D18" s="61">
        <v>418</v>
      </c>
      <c r="E18" s="61">
        <v>27909</v>
      </c>
      <c r="F18" s="61">
        <v>822</v>
      </c>
      <c r="G18" s="61">
        <v>3052</v>
      </c>
      <c r="H18" s="62">
        <v>2645</v>
      </c>
      <c r="I18" s="60">
        <v>21803</v>
      </c>
      <c r="J18" s="61" t="s">
        <v>0</v>
      </c>
      <c r="K18" s="61">
        <v>417</v>
      </c>
      <c r="L18" s="61">
        <v>822</v>
      </c>
      <c r="M18" s="61">
        <v>13135</v>
      </c>
      <c r="N18" s="61">
        <v>11519</v>
      </c>
      <c r="O18" s="61">
        <v>8700</v>
      </c>
      <c r="P18" s="61">
        <v>7549</v>
      </c>
      <c r="Q18" s="61">
        <v>4015</v>
      </c>
      <c r="R18" s="61">
        <v>3601</v>
      </c>
      <c r="S18" s="61">
        <v>2856</v>
      </c>
      <c r="T18" s="61">
        <v>2645</v>
      </c>
      <c r="U18" s="61">
        <v>6583</v>
      </c>
      <c r="V18" s="62">
        <v>29029</v>
      </c>
      <c r="W18" s="17"/>
      <c r="X18" s="117"/>
    </row>
    <row r="19" spans="1:24" ht="24.95" customHeight="1" thickBot="1">
      <c r="A19" s="8"/>
      <c r="B19" s="59" t="s">
        <v>22</v>
      </c>
      <c r="C19" s="79" t="s">
        <v>0</v>
      </c>
      <c r="D19" s="61" t="s">
        <v>0</v>
      </c>
      <c r="E19" s="61" t="s">
        <v>0</v>
      </c>
      <c r="F19" s="61" t="s">
        <v>0</v>
      </c>
      <c r="G19" s="61" t="s">
        <v>0</v>
      </c>
      <c r="H19" s="62" t="s">
        <v>2</v>
      </c>
      <c r="I19" s="60">
        <v>47088</v>
      </c>
      <c r="J19" s="61">
        <v>63600</v>
      </c>
      <c r="K19" s="61" t="s">
        <v>0</v>
      </c>
      <c r="L19" s="61" t="s">
        <v>0</v>
      </c>
      <c r="M19" s="61" t="s">
        <v>0</v>
      </c>
      <c r="N19" s="61" t="s">
        <v>0</v>
      </c>
      <c r="O19" s="61" t="s">
        <v>0</v>
      </c>
      <c r="P19" s="61" t="s">
        <v>0</v>
      </c>
      <c r="Q19" s="61"/>
      <c r="R19" s="61"/>
      <c r="S19" s="61"/>
      <c r="T19" s="61" t="s">
        <v>2</v>
      </c>
      <c r="U19" s="61">
        <v>0</v>
      </c>
      <c r="V19" s="62">
        <v>0</v>
      </c>
      <c r="W19" s="17"/>
      <c r="X19" s="117"/>
    </row>
    <row r="20" spans="1:24" ht="24.95" customHeight="1" thickBot="1">
      <c r="A20" s="8"/>
      <c r="B20" s="59" t="s">
        <v>23</v>
      </c>
      <c r="C20" s="79">
        <v>34888</v>
      </c>
      <c r="D20" s="61">
        <v>61587</v>
      </c>
      <c r="E20" s="61">
        <v>50463</v>
      </c>
      <c r="F20" s="61">
        <v>62560</v>
      </c>
      <c r="G20" s="61">
        <v>91163</v>
      </c>
      <c r="H20" s="62">
        <v>117560</v>
      </c>
      <c r="I20" s="60">
        <v>45339</v>
      </c>
      <c r="J20" s="61">
        <v>63315</v>
      </c>
      <c r="K20" s="61">
        <v>76875</v>
      </c>
      <c r="L20" s="61">
        <v>62560</v>
      </c>
      <c r="M20" s="61">
        <v>134654</v>
      </c>
      <c r="N20" s="61">
        <v>123797</v>
      </c>
      <c r="O20" s="61">
        <v>133629</v>
      </c>
      <c r="P20" s="61">
        <v>91163</v>
      </c>
      <c r="Q20" s="61">
        <v>112545</v>
      </c>
      <c r="R20" s="61">
        <v>90290</v>
      </c>
      <c r="S20" s="61">
        <v>157993</v>
      </c>
      <c r="T20" s="61">
        <v>117560</v>
      </c>
      <c r="U20" s="61">
        <v>119639</v>
      </c>
      <c r="V20" s="62">
        <v>108288</v>
      </c>
      <c r="W20" s="2"/>
      <c r="X20" s="117"/>
    </row>
    <row r="21" spans="1:24" ht="24.95" customHeight="1" thickBot="1">
      <c r="A21" s="8"/>
      <c r="B21" s="59" t="s">
        <v>24</v>
      </c>
      <c r="C21" s="79">
        <v>282492</v>
      </c>
      <c r="D21" s="61">
        <v>253318</v>
      </c>
      <c r="E21" s="61">
        <v>585664</v>
      </c>
      <c r="F21" s="61">
        <v>607041</v>
      </c>
      <c r="G21" s="61">
        <v>304236</v>
      </c>
      <c r="H21" s="62">
        <v>286274</v>
      </c>
      <c r="I21" s="60">
        <v>601535</v>
      </c>
      <c r="J21" s="61">
        <v>507708</v>
      </c>
      <c r="K21" s="61">
        <v>615842</v>
      </c>
      <c r="L21" s="61">
        <v>607041</v>
      </c>
      <c r="M21" s="61">
        <v>448729</v>
      </c>
      <c r="N21" s="61">
        <v>497951</v>
      </c>
      <c r="O21" s="61">
        <v>337151</v>
      </c>
      <c r="P21" s="61">
        <v>304236</v>
      </c>
      <c r="Q21" s="61">
        <v>393798</v>
      </c>
      <c r="R21" s="61">
        <v>591410</v>
      </c>
      <c r="S21" s="61">
        <v>197933</v>
      </c>
      <c r="T21" s="61">
        <v>286274</v>
      </c>
      <c r="U21" s="61">
        <v>292890</v>
      </c>
      <c r="V21" s="62">
        <v>544921</v>
      </c>
      <c r="W21" s="2"/>
      <c r="X21" s="117"/>
    </row>
    <row r="22" spans="1:24" ht="24.95" customHeight="1" thickBot="1">
      <c r="A22" s="8"/>
      <c r="B22" s="69" t="s">
        <v>25</v>
      </c>
      <c r="C22" s="70">
        <f>SUM(C15:C21)</f>
        <v>2489013</v>
      </c>
      <c r="D22" s="71">
        <f>SUM(D15:D21)</f>
        <v>2892089</v>
      </c>
      <c r="E22" s="71">
        <f t="shared" ref="E22:N22" si="2">SUM(E15:E21)</f>
        <v>3182452</v>
      </c>
      <c r="F22" s="71">
        <f t="shared" si="2"/>
        <v>3767450</v>
      </c>
      <c r="G22" s="71">
        <f t="shared" si="2"/>
        <v>3936648</v>
      </c>
      <c r="H22" s="71">
        <f>SUM(H15:H21)</f>
        <v>4406649</v>
      </c>
      <c r="I22" s="70">
        <f t="shared" si="2"/>
        <v>3073072</v>
      </c>
      <c r="J22" s="71">
        <f t="shared" si="2"/>
        <v>3171396</v>
      </c>
      <c r="K22" s="71">
        <f t="shared" si="2"/>
        <v>3608221</v>
      </c>
      <c r="L22" s="71">
        <f t="shared" si="2"/>
        <v>3767450</v>
      </c>
      <c r="M22" s="71">
        <f t="shared" si="2"/>
        <v>3896516</v>
      </c>
      <c r="N22" s="71">
        <f t="shared" si="2"/>
        <v>3905708</v>
      </c>
      <c r="O22" s="71">
        <f t="shared" ref="O22:T22" si="3">SUM(O15:O21)</f>
        <v>4004496</v>
      </c>
      <c r="P22" s="71">
        <f t="shared" si="3"/>
        <v>3936648</v>
      </c>
      <c r="Q22" s="71">
        <f t="shared" si="3"/>
        <v>3879782</v>
      </c>
      <c r="R22" s="71">
        <f t="shared" si="3"/>
        <v>4208425</v>
      </c>
      <c r="S22" s="71">
        <f t="shared" si="3"/>
        <v>4592483</v>
      </c>
      <c r="T22" s="71">
        <f t="shared" si="3"/>
        <v>4406649</v>
      </c>
      <c r="U22" s="71">
        <v>4618922</v>
      </c>
      <c r="V22" s="72">
        <f>SUM(V15:V21)</f>
        <v>4954230</v>
      </c>
      <c r="W22" s="2"/>
      <c r="X22" s="117"/>
    </row>
    <row r="23" spans="1:24" ht="24.95" customHeight="1" thickBot="1">
      <c r="A23" s="8"/>
      <c r="B23" s="69" t="s">
        <v>26</v>
      </c>
      <c r="C23" s="70">
        <f>C12+C22</f>
        <v>2538953</v>
      </c>
      <c r="D23" s="71">
        <f>D12+D22</f>
        <v>2960936</v>
      </c>
      <c r="E23" s="71">
        <f t="shared" ref="E23:O23" si="4">E12+E22</f>
        <v>3253210</v>
      </c>
      <c r="F23" s="71">
        <f t="shared" si="4"/>
        <v>3877643</v>
      </c>
      <c r="G23" s="71">
        <f t="shared" si="4"/>
        <v>4111956</v>
      </c>
      <c r="H23" s="71">
        <f t="shared" si="4"/>
        <v>4563314</v>
      </c>
      <c r="I23" s="70">
        <f t="shared" si="4"/>
        <v>3147573</v>
      </c>
      <c r="J23" s="71">
        <f t="shared" si="4"/>
        <v>3248396</v>
      </c>
      <c r="K23" s="71">
        <f t="shared" si="4"/>
        <v>3717981</v>
      </c>
      <c r="L23" s="71">
        <f t="shared" si="4"/>
        <v>3877643</v>
      </c>
      <c r="M23" s="71">
        <f t="shared" si="4"/>
        <v>4008888</v>
      </c>
      <c r="N23" s="71">
        <f t="shared" si="4"/>
        <v>4042037</v>
      </c>
      <c r="O23" s="71">
        <f t="shared" si="4"/>
        <v>4149625</v>
      </c>
      <c r="P23" s="71">
        <f>P12+P22</f>
        <v>4111956</v>
      </c>
      <c r="Q23" s="71">
        <f>Q12+Q22</f>
        <v>4038654</v>
      </c>
      <c r="R23" s="71">
        <f>R12+R22</f>
        <v>4376077</v>
      </c>
      <c r="S23" s="71">
        <f>S12+S22</f>
        <v>4766771</v>
      </c>
      <c r="T23" s="71">
        <f>T12+T22</f>
        <v>4563314</v>
      </c>
      <c r="U23" s="71">
        <v>4778636</v>
      </c>
      <c r="V23" s="72">
        <f>V12+V22</f>
        <v>5119396</v>
      </c>
      <c r="W23" s="2"/>
      <c r="X23" s="117"/>
    </row>
    <row r="24" spans="1:24" ht="24.95" customHeight="1">
      <c r="A24" s="9"/>
      <c r="B24" s="76" t="s">
        <v>27</v>
      </c>
      <c r="C24" s="80"/>
      <c r="D24" s="139"/>
      <c r="E24" s="139"/>
      <c r="F24" s="139"/>
      <c r="G24" s="139"/>
      <c r="H24" s="78"/>
      <c r="I24" s="77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78"/>
      <c r="W24" s="2"/>
      <c r="X24" s="117"/>
    </row>
    <row r="25" spans="1:24" ht="24.95" customHeight="1" thickBot="1">
      <c r="A25" s="9"/>
      <c r="B25" s="55" t="s">
        <v>28</v>
      </c>
      <c r="C25" s="81">
        <v>24968</v>
      </c>
      <c r="D25" s="57">
        <v>25068</v>
      </c>
      <c r="E25" s="57">
        <v>25218</v>
      </c>
      <c r="F25" s="57">
        <v>25398</v>
      </c>
      <c r="G25" s="57">
        <v>25548</v>
      </c>
      <c r="H25" s="58">
        <v>25698</v>
      </c>
      <c r="I25" s="56">
        <v>25398</v>
      </c>
      <c r="J25" s="57">
        <v>25398</v>
      </c>
      <c r="K25" s="57">
        <v>25398</v>
      </c>
      <c r="L25" s="57">
        <v>25398</v>
      </c>
      <c r="M25" s="57">
        <v>25548</v>
      </c>
      <c r="N25" s="57">
        <v>25548</v>
      </c>
      <c r="O25" s="57">
        <v>25548</v>
      </c>
      <c r="P25" s="57">
        <v>25548</v>
      </c>
      <c r="Q25" s="57">
        <v>25598</v>
      </c>
      <c r="R25" s="57">
        <v>25698</v>
      </c>
      <c r="S25" s="57">
        <v>25698</v>
      </c>
      <c r="T25" s="57">
        <v>25698</v>
      </c>
      <c r="U25" s="57">
        <v>25798</v>
      </c>
      <c r="V25" s="58">
        <v>25798</v>
      </c>
      <c r="W25" s="17"/>
      <c r="X25" s="117"/>
    </row>
    <row r="26" spans="1:24" ht="24.95" customHeight="1" thickBot="1">
      <c r="A26" s="9"/>
      <c r="B26" s="59" t="s">
        <v>29</v>
      </c>
      <c r="C26" s="79">
        <v>241788</v>
      </c>
      <c r="D26" s="61">
        <v>245188</v>
      </c>
      <c r="E26" s="61">
        <v>251038</v>
      </c>
      <c r="F26" s="61">
        <v>258358</v>
      </c>
      <c r="G26" s="61">
        <v>264208</v>
      </c>
      <c r="H26" s="62">
        <v>271558</v>
      </c>
      <c r="I26" s="60">
        <v>258358</v>
      </c>
      <c r="J26" s="61">
        <v>258358</v>
      </c>
      <c r="K26" s="61">
        <v>258358</v>
      </c>
      <c r="L26" s="61">
        <v>258358</v>
      </c>
      <c r="M26" s="61">
        <v>264208</v>
      </c>
      <c r="N26" s="61">
        <v>264208</v>
      </c>
      <c r="O26" s="61">
        <v>264208</v>
      </c>
      <c r="P26" s="61">
        <v>264208</v>
      </c>
      <c r="Q26" s="61">
        <v>266658</v>
      </c>
      <c r="R26" s="61">
        <v>271558</v>
      </c>
      <c r="S26" s="61">
        <v>271558</v>
      </c>
      <c r="T26" s="61">
        <v>271558</v>
      </c>
      <c r="U26" s="61">
        <v>276458</v>
      </c>
      <c r="V26" s="62">
        <v>276458</v>
      </c>
      <c r="W26" s="17"/>
      <c r="X26" s="117"/>
    </row>
    <row r="27" spans="1:24" ht="24.95" customHeight="1" thickBot="1">
      <c r="A27" s="9"/>
      <c r="B27" s="59" t="s">
        <v>30</v>
      </c>
      <c r="C27" s="79">
        <v>551395</v>
      </c>
      <c r="D27" s="61">
        <v>543715</v>
      </c>
      <c r="E27" s="61">
        <v>614804</v>
      </c>
      <c r="F27" s="61">
        <v>626738</v>
      </c>
      <c r="G27" s="61">
        <v>670640</v>
      </c>
      <c r="H27" s="62">
        <v>765143</v>
      </c>
      <c r="I27" s="60">
        <v>615853</v>
      </c>
      <c r="J27" s="61">
        <v>627135</v>
      </c>
      <c r="K27" s="61">
        <v>628185</v>
      </c>
      <c r="L27" s="61">
        <v>626738</v>
      </c>
      <c r="M27" s="61">
        <v>626902</v>
      </c>
      <c r="N27" s="61">
        <v>665575</v>
      </c>
      <c r="O27" s="61">
        <v>665739</v>
      </c>
      <c r="P27" s="61">
        <v>670640</v>
      </c>
      <c r="Q27" s="61">
        <v>671515</v>
      </c>
      <c r="R27" s="61">
        <v>763392</v>
      </c>
      <c r="S27" s="61">
        <v>764267</v>
      </c>
      <c r="T27" s="61">
        <v>765143</v>
      </c>
      <c r="U27" s="61">
        <v>765496</v>
      </c>
      <c r="V27" s="62">
        <v>897383</v>
      </c>
      <c r="W27" s="17"/>
      <c r="X27" s="117"/>
    </row>
    <row r="28" spans="1:24" ht="26.25" thickBot="1">
      <c r="A28" s="9"/>
      <c r="B28" s="59" t="s">
        <v>31</v>
      </c>
      <c r="C28" s="79">
        <v>-2148</v>
      </c>
      <c r="D28" s="61">
        <v>-2161</v>
      </c>
      <c r="E28" s="61">
        <v>-3591</v>
      </c>
      <c r="F28" s="61">
        <v>7647</v>
      </c>
      <c r="G28" s="61">
        <v>16444</v>
      </c>
      <c r="H28" s="62">
        <v>5484</v>
      </c>
      <c r="I28" s="60">
        <v>-2548</v>
      </c>
      <c r="J28" s="61">
        <v>-1248</v>
      </c>
      <c r="K28" s="61">
        <v>750</v>
      </c>
      <c r="L28" s="61">
        <v>7647</v>
      </c>
      <c r="M28" s="61">
        <v>15715</v>
      </c>
      <c r="N28" s="61">
        <v>23067</v>
      </c>
      <c r="O28" s="61">
        <v>21701</v>
      </c>
      <c r="P28" s="61">
        <v>16444</v>
      </c>
      <c r="Q28" s="61">
        <v>12805</v>
      </c>
      <c r="R28" s="61">
        <v>9461</v>
      </c>
      <c r="S28" s="61">
        <v>5384</v>
      </c>
      <c r="T28" s="61">
        <v>5484</v>
      </c>
      <c r="U28" s="61">
        <v>7739</v>
      </c>
      <c r="V28" s="62">
        <v>7802</v>
      </c>
      <c r="W28" s="17"/>
      <c r="X28" s="117"/>
    </row>
    <row r="29" spans="1:24" ht="26.25" thickBot="1">
      <c r="A29" s="9"/>
      <c r="B29" s="59" t="s">
        <v>32</v>
      </c>
      <c r="C29" s="79" t="s">
        <v>0</v>
      </c>
      <c r="D29" s="61" t="s">
        <v>0</v>
      </c>
      <c r="E29" s="61" t="s">
        <v>0</v>
      </c>
      <c r="F29" s="61">
        <v>-10568</v>
      </c>
      <c r="G29" s="61" t="s">
        <v>0</v>
      </c>
      <c r="H29" s="62" t="s">
        <v>0</v>
      </c>
      <c r="I29" s="60"/>
      <c r="J29" s="61"/>
      <c r="K29" s="61"/>
      <c r="L29" s="61">
        <v>-10568</v>
      </c>
      <c r="M29" s="61" t="s">
        <v>0</v>
      </c>
      <c r="N29" s="61" t="s">
        <v>0</v>
      </c>
      <c r="O29" s="61" t="s">
        <v>0</v>
      </c>
      <c r="P29" s="61" t="s">
        <v>0</v>
      </c>
      <c r="Q29" s="61"/>
      <c r="R29" s="61" t="s">
        <v>0</v>
      </c>
      <c r="S29" s="61" t="s">
        <v>0</v>
      </c>
      <c r="T29" s="61" t="s">
        <v>0</v>
      </c>
      <c r="U29" s="61">
        <v>0</v>
      </c>
      <c r="V29" s="62">
        <v>0</v>
      </c>
      <c r="W29" s="17"/>
      <c r="X29" s="117"/>
    </row>
    <row r="30" spans="1:24" ht="24.95" customHeight="1" thickBot="1">
      <c r="A30" s="9"/>
      <c r="B30" s="59" t="s">
        <v>33</v>
      </c>
      <c r="C30" s="79">
        <v>510</v>
      </c>
      <c r="D30" s="61">
        <v>510</v>
      </c>
      <c r="E30" s="61">
        <v>510</v>
      </c>
      <c r="F30" s="61">
        <v>510</v>
      </c>
      <c r="G30" s="61">
        <v>510</v>
      </c>
      <c r="H30" s="62">
        <v>510</v>
      </c>
      <c r="I30" s="60">
        <v>510</v>
      </c>
      <c r="J30" s="61">
        <v>510</v>
      </c>
      <c r="K30" s="61">
        <v>510</v>
      </c>
      <c r="L30" s="61">
        <v>510</v>
      </c>
      <c r="M30" s="61">
        <v>510</v>
      </c>
      <c r="N30" s="61">
        <v>510</v>
      </c>
      <c r="O30" s="61">
        <v>510</v>
      </c>
      <c r="P30" s="61">
        <v>510</v>
      </c>
      <c r="Q30" s="61">
        <v>510</v>
      </c>
      <c r="R30" s="61">
        <v>510</v>
      </c>
      <c r="S30" s="61">
        <v>510</v>
      </c>
      <c r="T30" s="61">
        <v>510</v>
      </c>
      <c r="U30" s="61">
        <v>510</v>
      </c>
      <c r="V30" s="62">
        <v>510</v>
      </c>
      <c r="W30" s="2"/>
      <c r="X30" s="117"/>
    </row>
    <row r="31" spans="1:24" ht="24.95" customHeight="1" thickBot="1">
      <c r="A31" s="8"/>
      <c r="B31" s="59" t="s">
        <v>34</v>
      </c>
      <c r="C31" s="79">
        <v>229960</v>
      </c>
      <c r="D31" s="61">
        <v>271877</v>
      </c>
      <c r="E31" s="61">
        <v>269454</v>
      </c>
      <c r="F31" s="61">
        <v>332367</v>
      </c>
      <c r="G31" s="61">
        <v>435864</v>
      </c>
      <c r="H31" s="62">
        <v>381065</v>
      </c>
      <c r="I31" s="60">
        <v>443936</v>
      </c>
      <c r="J31" s="61">
        <v>237761</v>
      </c>
      <c r="K31" s="61">
        <v>291431</v>
      </c>
      <c r="L31" s="61">
        <v>332367</v>
      </c>
      <c r="M31" s="61">
        <v>474105</v>
      </c>
      <c r="N31" s="61">
        <v>261382</v>
      </c>
      <c r="O31" s="61">
        <v>285160</v>
      </c>
      <c r="P31" s="61">
        <v>435864</v>
      </c>
      <c r="Q31" s="61">
        <v>594631</v>
      </c>
      <c r="R31" s="61">
        <v>284743</v>
      </c>
      <c r="S31" s="61">
        <v>322452</v>
      </c>
      <c r="T31" s="61">
        <v>381065</v>
      </c>
      <c r="U31" s="61">
        <v>518299</v>
      </c>
      <c r="V31" s="62">
        <v>312342</v>
      </c>
      <c r="W31" s="17"/>
      <c r="X31" s="117"/>
    </row>
    <row r="32" spans="1:24" ht="24.95" customHeight="1" thickBot="1">
      <c r="A32" s="8"/>
      <c r="B32" s="69" t="s">
        <v>35</v>
      </c>
      <c r="C32" s="70">
        <f>SUM(C25:C31)</f>
        <v>1046473</v>
      </c>
      <c r="D32" s="71">
        <f>SUM(D25:D31)</f>
        <v>1084197</v>
      </c>
      <c r="E32" s="71">
        <f t="shared" ref="E32:T32" si="5">SUM(E25:E31)</f>
        <v>1157433</v>
      </c>
      <c r="F32" s="71">
        <f t="shared" si="5"/>
        <v>1240450</v>
      </c>
      <c r="G32" s="71">
        <f t="shared" si="5"/>
        <v>1413214</v>
      </c>
      <c r="H32" s="71">
        <f>SUM(H25:H31)</f>
        <v>1449458</v>
      </c>
      <c r="I32" s="70">
        <f t="shared" si="5"/>
        <v>1341507</v>
      </c>
      <c r="J32" s="71">
        <f t="shared" si="5"/>
        <v>1147914</v>
      </c>
      <c r="K32" s="71">
        <f t="shared" si="5"/>
        <v>1204632</v>
      </c>
      <c r="L32" s="71">
        <f t="shared" si="5"/>
        <v>1240450</v>
      </c>
      <c r="M32" s="71">
        <f t="shared" si="5"/>
        <v>1406988</v>
      </c>
      <c r="N32" s="71">
        <f t="shared" si="5"/>
        <v>1240290</v>
      </c>
      <c r="O32" s="71">
        <f t="shared" si="5"/>
        <v>1262866</v>
      </c>
      <c r="P32" s="71">
        <f t="shared" si="5"/>
        <v>1413214</v>
      </c>
      <c r="Q32" s="71">
        <f t="shared" ref="Q32:R32" si="6">SUM(Q25:Q31)</f>
        <v>1571717</v>
      </c>
      <c r="R32" s="71">
        <f t="shared" si="6"/>
        <v>1355362</v>
      </c>
      <c r="S32" s="71">
        <f t="shared" si="5"/>
        <v>1389869</v>
      </c>
      <c r="T32" s="71">
        <f t="shared" si="5"/>
        <v>1449458</v>
      </c>
      <c r="U32" s="71">
        <v>1594300</v>
      </c>
      <c r="V32" s="72">
        <f>SUM(V25:V31)</f>
        <v>1520293</v>
      </c>
      <c r="W32" s="2"/>
      <c r="X32" s="117"/>
    </row>
    <row r="33" spans="1:24" ht="24.95" customHeight="1" thickBot="1">
      <c r="A33" s="8"/>
      <c r="B33" s="59" t="s">
        <v>36</v>
      </c>
      <c r="C33" s="79">
        <v>69</v>
      </c>
      <c r="D33" s="61">
        <v>34</v>
      </c>
      <c r="E33" s="61">
        <v>38</v>
      </c>
      <c r="F33" s="61">
        <v>8728</v>
      </c>
      <c r="G33" s="61">
        <v>59</v>
      </c>
      <c r="H33" s="62">
        <v>82</v>
      </c>
      <c r="I33" s="60">
        <v>37</v>
      </c>
      <c r="J33" s="61">
        <v>36</v>
      </c>
      <c r="K33" s="61">
        <v>10158</v>
      </c>
      <c r="L33" s="61">
        <v>8728</v>
      </c>
      <c r="M33" s="61">
        <v>69</v>
      </c>
      <c r="N33" s="61">
        <v>67</v>
      </c>
      <c r="O33" s="61">
        <v>65</v>
      </c>
      <c r="P33" s="61">
        <v>59</v>
      </c>
      <c r="Q33" s="61">
        <v>58</v>
      </c>
      <c r="R33" s="61">
        <v>57</v>
      </c>
      <c r="S33" s="61">
        <v>49</v>
      </c>
      <c r="T33" s="61">
        <v>82</v>
      </c>
      <c r="U33" s="61">
        <v>201</v>
      </c>
      <c r="V33" s="62">
        <v>197</v>
      </c>
      <c r="W33" s="2"/>
      <c r="X33" s="117"/>
    </row>
    <row r="34" spans="1:24" ht="24.95" customHeight="1" thickBot="1">
      <c r="A34" s="8"/>
      <c r="B34" s="69" t="s">
        <v>37</v>
      </c>
      <c r="C34" s="70">
        <f>C32+C33</f>
        <v>1046542</v>
      </c>
      <c r="D34" s="71">
        <f>D32+D33</f>
        <v>1084231</v>
      </c>
      <c r="E34" s="71">
        <f t="shared" ref="E34:P34" si="7">E32+E33</f>
        <v>1157471</v>
      </c>
      <c r="F34" s="71">
        <f t="shared" si="7"/>
        <v>1249178</v>
      </c>
      <c r="G34" s="71">
        <f t="shared" si="7"/>
        <v>1413273</v>
      </c>
      <c r="H34" s="71">
        <f t="shared" si="7"/>
        <v>1449540</v>
      </c>
      <c r="I34" s="70">
        <f t="shared" si="7"/>
        <v>1341544</v>
      </c>
      <c r="J34" s="71">
        <f t="shared" si="7"/>
        <v>1147950</v>
      </c>
      <c r="K34" s="71">
        <f t="shared" si="7"/>
        <v>1214790</v>
      </c>
      <c r="L34" s="71">
        <f t="shared" si="7"/>
        <v>1249178</v>
      </c>
      <c r="M34" s="71">
        <f>M32+M33</f>
        <v>1407057</v>
      </c>
      <c r="N34" s="71">
        <f t="shared" si="7"/>
        <v>1240357</v>
      </c>
      <c r="O34" s="71">
        <f t="shared" si="7"/>
        <v>1262931</v>
      </c>
      <c r="P34" s="71">
        <f t="shared" si="7"/>
        <v>1413273</v>
      </c>
      <c r="Q34" s="71">
        <f t="shared" ref="Q34:R34" si="8">Q32+Q33</f>
        <v>1571775</v>
      </c>
      <c r="R34" s="71">
        <f t="shared" si="8"/>
        <v>1355419</v>
      </c>
      <c r="S34" s="71">
        <f>S32+S33</f>
        <v>1389918</v>
      </c>
      <c r="T34" s="71">
        <f>T32+T33</f>
        <v>1449540</v>
      </c>
      <c r="U34" s="71">
        <v>1594501</v>
      </c>
      <c r="V34" s="72">
        <f>SUM(V32+V33)</f>
        <v>1520490</v>
      </c>
      <c r="W34" s="2"/>
      <c r="X34" s="117"/>
    </row>
    <row r="35" spans="1:24" ht="24.95" customHeight="1">
      <c r="A35" s="9"/>
      <c r="B35" s="73"/>
      <c r="C35" s="74"/>
      <c r="D35" s="138"/>
      <c r="E35" s="138"/>
      <c r="F35" s="138"/>
      <c r="G35" s="138"/>
      <c r="H35" s="75"/>
      <c r="I35" s="74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75"/>
      <c r="W35" s="2"/>
      <c r="X35" s="117"/>
    </row>
    <row r="36" spans="1:24" ht="24.95" customHeight="1">
      <c r="A36" s="9"/>
      <c r="B36" s="76" t="s">
        <v>38</v>
      </c>
      <c r="C36" s="77"/>
      <c r="D36" s="139"/>
      <c r="E36" s="139"/>
      <c r="F36" s="139"/>
      <c r="G36" s="139"/>
      <c r="H36" s="78"/>
      <c r="I36" s="77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78"/>
      <c r="W36" s="2"/>
      <c r="X36" s="117"/>
    </row>
    <row r="37" spans="1:24" ht="24.95" customHeight="1">
      <c r="A37" s="9"/>
      <c r="B37" s="76" t="s">
        <v>39</v>
      </c>
      <c r="C37" s="77"/>
      <c r="D37" s="139"/>
      <c r="E37" s="139"/>
      <c r="F37" s="139"/>
      <c r="G37" s="139"/>
      <c r="H37" s="78"/>
      <c r="I37" s="77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78"/>
      <c r="W37" s="2"/>
      <c r="X37" s="117"/>
    </row>
    <row r="38" spans="1:24" ht="24.95" customHeight="1" thickBot="1">
      <c r="A38" s="9"/>
      <c r="B38" s="55" t="s">
        <v>40</v>
      </c>
      <c r="C38" s="81">
        <v>35000</v>
      </c>
      <c r="D38" s="57">
        <v>85000</v>
      </c>
      <c r="E38" s="57">
        <v>10000</v>
      </c>
      <c r="F38" s="57">
        <v>31414</v>
      </c>
      <c r="G38" s="57" t="s">
        <v>0</v>
      </c>
      <c r="H38" s="58" t="s">
        <v>0</v>
      </c>
      <c r="I38" s="56">
        <v>10000</v>
      </c>
      <c r="J38" s="57">
        <v>46401</v>
      </c>
      <c r="K38" s="57">
        <v>45680</v>
      </c>
      <c r="L38" s="57">
        <v>31414</v>
      </c>
      <c r="M38" s="57">
        <v>15868</v>
      </c>
      <c r="N38" s="57">
        <v>1033</v>
      </c>
      <c r="O38" s="57" t="s">
        <v>0</v>
      </c>
      <c r="P38" s="57" t="s">
        <v>0</v>
      </c>
      <c r="Q38" s="57" t="s">
        <v>0</v>
      </c>
      <c r="R38" s="57">
        <v>44904</v>
      </c>
      <c r="S38" s="57">
        <v>6368</v>
      </c>
      <c r="T38" s="57" t="s">
        <v>0</v>
      </c>
      <c r="U38" s="57">
        <v>18664</v>
      </c>
      <c r="V38" s="58">
        <v>0</v>
      </c>
      <c r="W38" s="17"/>
      <c r="X38" s="117"/>
    </row>
    <row r="39" spans="1:24" ht="24.95" customHeight="1" thickBot="1">
      <c r="A39" s="8"/>
      <c r="B39" s="59" t="s">
        <v>41</v>
      </c>
      <c r="C39" s="79">
        <v>310000</v>
      </c>
      <c r="D39" s="61">
        <v>260000</v>
      </c>
      <c r="E39" s="61">
        <v>250000</v>
      </c>
      <c r="F39" s="61">
        <v>310470</v>
      </c>
      <c r="G39" s="61">
        <v>260000</v>
      </c>
      <c r="H39" s="62">
        <v>470000</v>
      </c>
      <c r="I39" s="60">
        <v>250000</v>
      </c>
      <c r="J39" s="61">
        <v>360000</v>
      </c>
      <c r="K39" s="61">
        <v>360470</v>
      </c>
      <c r="L39" s="61">
        <v>310470</v>
      </c>
      <c r="M39" s="61">
        <v>310000</v>
      </c>
      <c r="N39" s="61">
        <v>310000</v>
      </c>
      <c r="O39" s="61">
        <v>310000</v>
      </c>
      <c r="P39" s="61">
        <v>260000</v>
      </c>
      <c r="Q39" s="61">
        <v>260000</v>
      </c>
      <c r="R39" s="61">
        <v>260000</v>
      </c>
      <c r="S39" s="61">
        <v>520000</v>
      </c>
      <c r="T39" s="61">
        <v>470000</v>
      </c>
      <c r="U39" s="61">
        <v>470000</v>
      </c>
      <c r="V39" s="62">
        <v>470000</v>
      </c>
      <c r="W39" s="17"/>
      <c r="X39" s="117"/>
    </row>
    <row r="40" spans="1:24" ht="24.95" customHeight="1" thickBot="1">
      <c r="A40" s="9"/>
      <c r="B40" s="59" t="s">
        <v>42</v>
      </c>
      <c r="C40" s="79">
        <v>29565</v>
      </c>
      <c r="D40" s="61">
        <v>10714</v>
      </c>
      <c r="E40" s="61">
        <v>48734</v>
      </c>
      <c r="F40" s="61">
        <v>26952</v>
      </c>
      <c r="G40" s="61">
        <v>34005</v>
      </c>
      <c r="H40" s="62">
        <v>28012</v>
      </c>
      <c r="I40" s="60">
        <v>64669</v>
      </c>
      <c r="J40" s="61">
        <v>18339</v>
      </c>
      <c r="K40" s="61">
        <v>25433</v>
      </c>
      <c r="L40" s="61">
        <v>26952</v>
      </c>
      <c r="M40" s="61">
        <v>39134</v>
      </c>
      <c r="N40" s="61">
        <v>43193</v>
      </c>
      <c r="O40" s="61">
        <v>30294</v>
      </c>
      <c r="P40" s="61">
        <v>34005</v>
      </c>
      <c r="Q40" s="61">
        <v>36410</v>
      </c>
      <c r="R40" s="61">
        <v>32292</v>
      </c>
      <c r="S40" s="61">
        <v>38792</v>
      </c>
      <c r="T40" s="61">
        <v>28012</v>
      </c>
      <c r="U40" s="61">
        <v>36132</v>
      </c>
      <c r="V40" s="62">
        <v>44363</v>
      </c>
      <c r="W40" s="17"/>
      <c r="X40" s="117"/>
    </row>
    <row r="41" spans="1:24" ht="24.95" customHeight="1" thickBot="1">
      <c r="A41" s="9"/>
      <c r="B41" s="59" t="s">
        <v>43</v>
      </c>
      <c r="C41" s="79">
        <v>16620</v>
      </c>
      <c r="D41" s="61">
        <v>18687</v>
      </c>
      <c r="E41" s="61">
        <v>22419</v>
      </c>
      <c r="F41" s="61">
        <v>26573</v>
      </c>
      <c r="G41" s="61">
        <v>36032</v>
      </c>
      <c r="H41" s="62">
        <v>45610</v>
      </c>
      <c r="I41" s="60">
        <v>23936</v>
      </c>
      <c r="J41" s="61">
        <v>24751</v>
      </c>
      <c r="K41" s="61">
        <v>26072</v>
      </c>
      <c r="L41" s="61">
        <v>26573</v>
      </c>
      <c r="M41" s="61">
        <v>44459</v>
      </c>
      <c r="N41" s="61">
        <v>43752</v>
      </c>
      <c r="O41" s="61">
        <v>45177</v>
      </c>
      <c r="P41" s="61">
        <v>36032</v>
      </c>
      <c r="Q41" s="61">
        <v>37194</v>
      </c>
      <c r="R41" s="61">
        <v>42877</v>
      </c>
      <c r="S41" s="61">
        <v>38636</v>
      </c>
      <c r="T41" s="61">
        <v>45610</v>
      </c>
      <c r="U41" s="61">
        <v>48205</v>
      </c>
      <c r="V41" s="62">
        <v>52791</v>
      </c>
      <c r="W41" s="17"/>
      <c r="X41" s="117"/>
    </row>
    <row r="42" spans="1:24" ht="27.95" customHeight="1" thickBot="1">
      <c r="A42" s="9"/>
      <c r="B42" s="59" t="s">
        <v>44</v>
      </c>
      <c r="C42" s="79" t="s">
        <v>0</v>
      </c>
      <c r="D42" s="61">
        <v>26970</v>
      </c>
      <c r="E42" s="61">
        <v>24642</v>
      </c>
      <c r="F42" s="61">
        <v>21014</v>
      </c>
      <c r="G42" s="61">
        <v>30321</v>
      </c>
      <c r="H42" s="62">
        <v>38450</v>
      </c>
      <c r="I42" s="60">
        <v>23637</v>
      </c>
      <c r="J42" s="61">
        <v>22383</v>
      </c>
      <c r="K42" s="61">
        <v>21774</v>
      </c>
      <c r="L42" s="61">
        <v>21014</v>
      </c>
      <c r="M42" s="61">
        <v>19668</v>
      </c>
      <c r="N42" s="61">
        <v>21190</v>
      </c>
      <c r="O42" s="61">
        <v>19004</v>
      </c>
      <c r="P42" s="61">
        <v>30321</v>
      </c>
      <c r="Q42" s="61">
        <v>36678</v>
      </c>
      <c r="R42" s="61">
        <v>35423</v>
      </c>
      <c r="S42" s="61">
        <v>37902</v>
      </c>
      <c r="T42" s="61">
        <v>38450</v>
      </c>
      <c r="U42" s="61">
        <v>37725</v>
      </c>
      <c r="V42" s="62">
        <v>40244</v>
      </c>
      <c r="W42" s="17"/>
      <c r="X42" s="117"/>
    </row>
    <row r="43" spans="1:24" ht="24.95" customHeight="1" thickBot="1">
      <c r="A43" s="8"/>
      <c r="B43" s="59" t="s">
        <v>45</v>
      </c>
      <c r="C43" s="79">
        <v>61087</v>
      </c>
      <c r="D43" s="61">
        <v>67644</v>
      </c>
      <c r="E43" s="61">
        <v>75208</v>
      </c>
      <c r="F43" s="61">
        <v>106260</v>
      </c>
      <c r="G43" s="61">
        <v>80005</v>
      </c>
      <c r="H43" s="62">
        <v>107906</v>
      </c>
      <c r="I43" s="60">
        <v>85595</v>
      </c>
      <c r="J43" s="61">
        <v>96957</v>
      </c>
      <c r="K43" s="61">
        <v>104921</v>
      </c>
      <c r="L43" s="61">
        <v>106260</v>
      </c>
      <c r="M43" s="61">
        <v>107017</v>
      </c>
      <c r="N43" s="61">
        <v>88646</v>
      </c>
      <c r="O43" s="61">
        <v>100311</v>
      </c>
      <c r="P43" s="61">
        <v>80005</v>
      </c>
      <c r="Q43" s="61">
        <v>79802</v>
      </c>
      <c r="R43" s="61">
        <v>86015</v>
      </c>
      <c r="S43" s="61">
        <v>92754</v>
      </c>
      <c r="T43" s="61">
        <v>107906</v>
      </c>
      <c r="U43" s="61">
        <v>100303</v>
      </c>
      <c r="V43" s="62">
        <v>110200</v>
      </c>
      <c r="W43" s="17"/>
      <c r="X43" s="117"/>
    </row>
    <row r="44" spans="1:24" ht="24.95" customHeight="1" thickBot="1">
      <c r="A44" s="8"/>
      <c r="B44" s="69" t="s">
        <v>46</v>
      </c>
      <c r="C44" s="70">
        <f>SUM(C38:C43)</f>
        <v>452272</v>
      </c>
      <c r="D44" s="71">
        <f>SUM(D38:D43)</f>
        <v>469015</v>
      </c>
      <c r="E44" s="71">
        <f t="shared" ref="E44:T44" si="9">SUM(E38:E43)</f>
        <v>431003</v>
      </c>
      <c r="F44" s="71">
        <f t="shared" si="9"/>
        <v>522683</v>
      </c>
      <c r="G44" s="71">
        <f t="shared" si="9"/>
        <v>440363</v>
      </c>
      <c r="H44" s="71">
        <f t="shared" si="9"/>
        <v>689978</v>
      </c>
      <c r="I44" s="70">
        <f t="shared" si="9"/>
        <v>457837</v>
      </c>
      <c r="J44" s="71">
        <f t="shared" si="9"/>
        <v>568831</v>
      </c>
      <c r="K44" s="71">
        <f t="shared" si="9"/>
        <v>584350</v>
      </c>
      <c r="L44" s="71">
        <f t="shared" si="9"/>
        <v>522683</v>
      </c>
      <c r="M44" s="71">
        <f t="shared" si="9"/>
        <v>536146</v>
      </c>
      <c r="N44" s="71">
        <f t="shared" si="9"/>
        <v>507814</v>
      </c>
      <c r="O44" s="71">
        <f t="shared" si="9"/>
        <v>504786</v>
      </c>
      <c r="P44" s="71">
        <v>440363</v>
      </c>
      <c r="Q44" s="71">
        <f t="shared" ref="Q44:R44" si="10">SUM(Q38:Q43)</f>
        <v>450084</v>
      </c>
      <c r="R44" s="71">
        <f t="shared" si="10"/>
        <v>501511</v>
      </c>
      <c r="S44" s="71">
        <f t="shared" si="9"/>
        <v>734452</v>
      </c>
      <c r="T44" s="71">
        <f t="shared" si="9"/>
        <v>689978</v>
      </c>
      <c r="U44" s="71">
        <v>711029</v>
      </c>
      <c r="V44" s="72">
        <f>SUM(V38:V43)</f>
        <v>717598</v>
      </c>
      <c r="W44" s="2"/>
      <c r="X44" s="117"/>
    </row>
    <row r="45" spans="1:24" ht="24.95" customHeight="1">
      <c r="A45" s="9"/>
      <c r="B45" s="73"/>
      <c r="C45" s="82"/>
      <c r="D45" s="138"/>
      <c r="E45" s="138"/>
      <c r="F45" s="138"/>
      <c r="G45" s="138"/>
      <c r="H45" s="75"/>
      <c r="I45" s="74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75"/>
      <c r="W45" s="2"/>
      <c r="X45" s="117"/>
    </row>
    <row r="46" spans="1:24" ht="24.95" customHeight="1">
      <c r="A46" s="9"/>
      <c r="B46" s="76" t="s">
        <v>47</v>
      </c>
      <c r="C46" s="80"/>
      <c r="D46" s="139"/>
      <c r="E46" s="139"/>
      <c r="F46" s="139"/>
      <c r="G46" s="139"/>
      <c r="H46" s="78"/>
      <c r="I46" s="77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78"/>
      <c r="W46" s="2"/>
      <c r="X46" s="117"/>
    </row>
    <row r="47" spans="1:24" ht="24.95" customHeight="1" thickBot="1">
      <c r="A47" s="9"/>
      <c r="B47" s="55" t="s">
        <v>48</v>
      </c>
      <c r="C47" s="81">
        <v>322637</v>
      </c>
      <c r="D47" s="57">
        <v>321643</v>
      </c>
      <c r="E47" s="57">
        <v>319571</v>
      </c>
      <c r="F47" s="57">
        <v>345021</v>
      </c>
      <c r="G47" s="57">
        <v>407542</v>
      </c>
      <c r="H47" s="58">
        <v>484222</v>
      </c>
      <c r="I47" s="56">
        <v>284230</v>
      </c>
      <c r="J47" s="57">
        <v>265707</v>
      </c>
      <c r="K47" s="57">
        <v>325948</v>
      </c>
      <c r="L47" s="34">
        <v>345021</v>
      </c>
      <c r="M47" s="57">
        <v>397673</v>
      </c>
      <c r="N47" s="57">
        <v>414411</v>
      </c>
      <c r="O47" s="57">
        <v>428412</v>
      </c>
      <c r="P47" s="57">
        <v>407542</v>
      </c>
      <c r="Q47" s="57">
        <v>420421</v>
      </c>
      <c r="R47" s="57">
        <v>454344</v>
      </c>
      <c r="S47" s="57">
        <v>509116</v>
      </c>
      <c r="T47" s="57">
        <v>484222</v>
      </c>
      <c r="U47" s="57">
        <v>576652</v>
      </c>
      <c r="V47" s="58">
        <v>631833</v>
      </c>
      <c r="W47" s="17"/>
      <c r="X47" s="117"/>
    </row>
    <row r="48" spans="1:24" ht="24.95" customHeight="1" thickBot="1">
      <c r="A48" s="9"/>
      <c r="B48" s="59" t="s">
        <v>49</v>
      </c>
      <c r="C48" s="79">
        <v>50000</v>
      </c>
      <c r="D48" s="61">
        <v>14</v>
      </c>
      <c r="E48" s="61" t="s">
        <v>0</v>
      </c>
      <c r="F48" s="61" t="s">
        <v>0</v>
      </c>
      <c r="G48" s="61">
        <v>59177</v>
      </c>
      <c r="H48" s="62" t="s">
        <v>0</v>
      </c>
      <c r="I48" s="60" t="s">
        <v>0</v>
      </c>
      <c r="J48" s="61" t="s">
        <v>0</v>
      </c>
      <c r="K48" s="61">
        <v>550</v>
      </c>
      <c r="L48" s="118" t="s">
        <v>0</v>
      </c>
      <c r="M48" s="61">
        <v>513</v>
      </c>
      <c r="N48" s="61">
        <v>2</v>
      </c>
      <c r="O48" s="61">
        <v>35226</v>
      </c>
      <c r="P48" s="61">
        <v>59177</v>
      </c>
      <c r="Q48" s="61">
        <v>2328</v>
      </c>
      <c r="R48" s="61" t="s">
        <v>0</v>
      </c>
      <c r="S48" s="61" t="s">
        <v>0</v>
      </c>
      <c r="T48" s="61" t="s">
        <v>0</v>
      </c>
      <c r="U48" s="61" t="s">
        <v>0</v>
      </c>
      <c r="V48" s="62">
        <v>0</v>
      </c>
      <c r="W48" s="17"/>
      <c r="X48" s="117"/>
    </row>
    <row r="49" spans="1:24" ht="24.95" customHeight="1" thickBot="1">
      <c r="A49" s="9"/>
      <c r="B49" s="59" t="s">
        <v>50</v>
      </c>
      <c r="C49" s="79" t="s">
        <v>0</v>
      </c>
      <c r="D49" s="61">
        <v>100000</v>
      </c>
      <c r="E49" s="61">
        <v>110000</v>
      </c>
      <c r="F49" s="61">
        <v>51263</v>
      </c>
      <c r="G49" s="61">
        <v>50000</v>
      </c>
      <c r="H49" s="62">
        <v>50000</v>
      </c>
      <c r="I49" s="60">
        <v>110000</v>
      </c>
      <c r="J49" s="61">
        <v>77924</v>
      </c>
      <c r="K49" s="61">
        <v>79187</v>
      </c>
      <c r="L49" s="118">
        <v>51263</v>
      </c>
      <c r="M49" s="61">
        <v>51070</v>
      </c>
      <c r="N49" s="61">
        <v>50470</v>
      </c>
      <c r="O49" s="61">
        <v>50470</v>
      </c>
      <c r="P49" s="61">
        <v>50000</v>
      </c>
      <c r="Q49" s="61">
        <v>50000</v>
      </c>
      <c r="R49" s="61">
        <v>50000</v>
      </c>
      <c r="S49" s="61">
        <v>39500</v>
      </c>
      <c r="T49" s="61">
        <v>50000</v>
      </c>
      <c r="U49" s="61">
        <v>50000</v>
      </c>
      <c r="V49" s="62">
        <v>50000</v>
      </c>
      <c r="W49" s="2"/>
      <c r="X49" s="117"/>
    </row>
    <row r="50" spans="1:24" ht="32.450000000000003" customHeight="1" thickBot="1">
      <c r="A50" s="9"/>
      <c r="B50" s="59" t="s">
        <v>51</v>
      </c>
      <c r="C50" s="79">
        <v>1180</v>
      </c>
      <c r="D50" s="61">
        <v>1311</v>
      </c>
      <c r="E50" s="61">
        <v>1399</v>
      </c>
      <c r="F50" s="61">
        <v>1598</v>
      </c>
      <c r="G50" s="61">
        <v>2550</v>
      </c>
      <c r="H50" s="62">
        <v>7191</v>
      </c>
      <c r="I50" s="60">
        <v>2673</v>
      </c>
      <c r="J50" s="61">
        <v>1581</v>
      </c>
      <c r="K50" s="61">
        <v>3157</v>
      </c>
      <c r="L50" s="118">
        <v>1598</v>
      </c>
      <c r="M50" s="61">
        <v>3417</v>
      </c>
      <c r="N50" s="61">
        <v>2419</v>
      </c>
      <c r="O50" s="61">
        <v>4745</v>
      </c>
      <c r="P50" s="61">
        <v>2550</v>
      </c>
      <c r="Q50" s="61">
        <v>4124</v>
      </c>
      <c r="R50" s="61">
        <v>2499</v>
      </c>
      <c r="S50" s="61">
        <v>4204</v>
      </c>
      <c r="T50" s="61">
        <v>7191</v>
      </c>
      <c r="U50" s="61">
        <v>3605</v>
      </c>
      <c r="V50" s="62">
        <v>6846</v>
      </c>
      <c r="W50" s="2"/>
      <c r="X50" s="117"/>
    </row>
    <row r="51" spans="1:24" ht="30.95" customHeight="1" thickBot="1">
      <c r="A51" s="9"/>
      <c r="B51" s="59" t="s">
        <v>52</v>
      </c>
      <c r="C51" s="79" t="s">
        <v>0</v>
      </c>
      <c r="D51" s="61">
        <v>98525</v>
      </c>
      <c r="E51" s="61">
        <v>89992</v>
      </c>
      <c r="F51" s="61">
        <v>69474</v>
      </c>
      <c r="G51" s="61">
        <v>78964</v>
      </c>
      <c r="H51" s="62">
        <v>95295</v>
      </c>
      <c r="I51" s="60">
        <v>85386</v>
      </c>
      <c r="J51" s="61">
        <v>62304</v>
      </c>
      <c r="K51" s="61">
        <v>71756</v>
      </c>
      <c r="L51" s="118">
        <v>69474</v>
      </c>
      <c r="M51" s="61">
        <v>64138</v>
      </c>
      <c r="N51" s="61">
        <v>65783</v>
      </c>
      <c r="O51" s="61">
        <v>65799</v>
      </c>
      <c r="P51" s="61">
        <v>78964</v>
      </c>
      <c r="Q51" s="61">
        <v>86350</v>
      </c>
      <c r="R51" s="61">
        <v>85716</v>
      </c>
      <c r="S51" s="61">
        <v>100971</v>
      </c>
      <c r="T51" s="61">
        <v>95295</v>
      </c>
      <c r="U51" s="61">
        <v>86304</v>
      </c>
      <c r="V51" s="62">
        <v>92142</v>
      </c>
      <c r="W51" s="2"/>
      <c r="X51" s="117"/>
    </row>
    <row r="52" spans="1:24" ht="32.450000000000003" customHeight="1" thickBot="1">
      <c r="A52" s="8"/>
      <c r="B52" s="59" t="s">
        <v>53</v>
      </c>
      <c r="C52" s="79">
        <v>30137</v>
      </c>
      <c r="D52" s="61">
        <v>34829</v>
      </c>
      <c r="E52" s="61">
        <v>6019</v>
      </c>
      <c r="F52" s="61">
        <v>46915</v>
      </c>
      <c r="G52" s="61">
        <v>75919</v>
      </c>
      <c r="H52" s="62">
        <v>24351</v>
      </c>
      <c r="I52" s="60">
        <v>9838</v>
      </c>
      <c r="J52" s="61">
        <v>42247</v>
      </c>
      <c r="K52" s="61">
        <v>64582</v>
      </c>
      <c r="L52" s="118">
        <v>46915</v>
      </c>
      <c r="M52" s="61">
        <v>61906</v>
      </c>
      <c r="N52" s="61">
        <v>33354</v>
      </c>
      <c r="O52" s="61">
        <v>40250</v>
      </c>
      <c r="P52" s="61">
        <v>75919</v>
      </c>
      <c r="Q52" s="61">
        <v>73852</v>
      </c>
      <c r="R52" s="61">
        <v>11796</v>
      </c>
      <c r="S52" s="61">
        <v>6120</v>
      </c>
      <c r="T52" s="61">
        <v>24351</v>
      </c>
      <c r="U52" s="61">
        <v>7773</v>
      </c>
      <c r="V52" s="62">
        <v>14606</v>
      </c>
      <c r="W52" s="17"/>
      <c r="X52" s="117"/>
    </row>
    <row r="53" spans="1:24" ht="32.450000000000003" customHeight="1" thickBot="1">
      <c r="A53" s="8"/>
      <c r="B53" s="59" t="s">
        <v>54</v>
      </c>
      <c r="C53" s="79" t="s">
        <v>0</v>
      </c>
      <c r="D53" s="61" t="s">
        <v>0</v>
      </c>
      <c r="E53" s="61" t="s">
        <v>0</v>
      </c>
      <c r="F53" s="61" t="s">
        <v>0</v>
      </c>
      <c r="G53" s="61" t="s">
        <v>0</v>
      </c>
      <c r="H53" s="62" t="s">
        <v>2</v>
      </c>
      <c r="I53" s="60" t="s">
        <v>0</v>
      </c>
      <c r="J53" s="61" t="s">
        <v>0</v>
      </c>
      <c r="K53" s="61" t="s">
        <v>0</v>
      </c>
      <c r="L53" s="61" t="s">
        <v>0</v>
      </c>
      <c r="M53" s="61" t="s">
        <v>0</v>
      </c>
      <c r="N53" s="61">
        <v>268258</v>
      </c>
      <c r="O53" s="61" t="s">
        <v>0</v>
      </c>
      <c r="P53" s="61" t="s">
        <v>0</v>
      </c>
      <c r="Q53" s="61" t="s">
        <v>0</v>
      </c>
      <c r="R53" s="61">
        <v>282682</v>
      </c>
      <c r="S53" s="61" t="s">
        <v>0</v>
      </c>
      <c r="T53" s="61" t="s">
        <v>2</v>
      </c>
      <c r="U53" s="61">
        <v>0</v>
      </c>
      <c r="V53" s="62">
        <v>168239</v>
      </c>
      <c r="W53" s="17"/>
      <c r="X53" s="117"/>
    </row>
    <row r="54" spans="1:24" ht="24.95" customHeight="1" thickBot="1">
      <c r="A54" s="9"/>
      <c r="B54" s="59" t="s">
        <v>55</v>
      </c>
      <c r="C54" s="79">
        <v>11337</v>
      </c>
      <c r="D54" s="61">
        <v>17021</v>
      </c>
      <c r="E54" s="61">
        <v>26626</v>
      </c>
      <c r="F54" s="61">
        <v>35996</v>
      </c>
      <c r="G54" s="61">
        <v>32842</v>
      </c>
      <c r="H54" s="62">
        <v>29080</v>
      </c>
      <c r="I54" s="60">
        <v>27539</v>
      </c>
      <c r="J54" s="61">
        <v>25437</v>
      </c>
      <c r="K54" s="61">
        <v>22504</v>
      </c>
      <c r="L54" s="118">
        <v>35996</v>
      </c>
      <c r="M54" s="61">
        <v>38188</v>
      </c>
      <c r="N54" s="61">
        <v>39244</v>
      </c>
      <c r="O54" s="61">
        <v>37751</v>
      </c>
      <c r="P54" s="61">
        <v>32842</v>
      </c>
      <c r="Q54" s="61">
        <v>32781</v>
      </c>
      <c r="R54" s="61">
        <v>31026</v>
      </c>
      <c r="S54" s="61">
        <v>29676</v>
      </c>
      <c r="T54" s="61">
        <v>29080</v>
      </c>
      <c r="U54" s="61">
        <v>31177</v>
      </c>
      <c r="V54" s="62">
        <v>37483</v>
      </c>
      <c r="W54" s="2"/>
      <c r="X54" s="117"/>
    </row>
    <row r="55" spans="1:24" ht="24.95" customHeight="1" thickBot="1">
      <c r="A55" s="9"/>
      <c r="B55" s="59" t="s">
        <v>56</v>
      </c>
      <c r="C55" s="79">
        <v>624848</v>
      </c>
      <c r="D55" s="61">
        <v>834347</v>
      </c>
      <c r="E55" s="61">
        <v>1111129</v>
      </c>
      <c r="F55" s="61">
        <v>1555515</v>
      </c>
      <c r="G55" s="61">
        <v>1551326</v>
      </c>
      <c r="H55" s="62">
        <v>1733657</v>
      </c>
      <c r="I55" s="60">
        <v>828526</v>
      </c>
      <c r="J55" s="61">
        <v>1056415</v>
      </c>
      <c r="K55" s="61">
        <v>1351157</v>
      </c>
      <c r="L55" s="118">
        <v>1555515</v>
      </c>
      <c r="M55" s="61">
        <v>1448780</v>
      </c>
      <c r="N55" s="61">
        <v>1419925</v>
      </c>
      <c r="O55" s="61">
        <v>1719255</v>
      </c>
      <c r="P55" s="61">
        <v>1551326</v>
      </c>
      <c r="Q55" s="61">
        <v>1346939</v>
      </c>
      <c r="R55" s="61">
        <v>1601084</v>
      </c>
      <c r="S55" s="61">
        <v>1952814</v>
      </c>
      <c r="T55" s="61">
        <v>1733657</v>
      </c>
      <c r="U55" s="61">
        <v>1717595</v>
      </c>
      <c r="V55" s="62">
        <v>1880159</v>
      </c>
      <c r="W55" s="17"/>
      <c r="X55" s="117"/>
    </row>
    <row r="56" spans="1:24" ht="24.95" customHeight="1" thickBot="1">
      <c r="A56" s="8"/>
      <c r="B56" s="69" t="s">
        <v>57</v>
      </c>
      <c r="C56" s="70">
        <f>SUM(C47:C55)</f>
        <v>1040139</v>
      </c>
      <c r="D56" s="71">
        <f>SUM(D47:D55)</f>
        <v>1407690</v>
      </c>
      <c r="E56" s="71">
        <f t="shared" ref="E56:S56" si="11">SUM(E47:E55)</f>
        <v>1664736</v>
      </c>
      <c r="F56" s="71">
        <f t="shared" si="11"/>
        <v>2105782</v>
      </c>
      <c r="G56" s="71">
        <f t="shared" si="11"/>
        <v>2258320</v>
      </c>
      <c r="H56" s="71">
        <f t="shared" ref="H56" si="12">SUM(H47:H55)</f>
        <v>2423796</v>
      </c>
      <c r="I56" s="70">
        <f t="shared" si="11"/>
        <v>1348192</v>
      </c>
      <c r="J56" s="71">
        <f t="shared" si="11"/>
        <v>1531615</v>
      </c>
      <c r="K56" s="71">
        <f t="shared" si="11"/>
        <v>1918841</v>
      </c>
      <c r="L56" s="119">
        <f t="shared" si="11"/>
        <v>2105782</v>
      </c>
      <c r="M56" s="71">
        <f t="shared" si="11"/>
        <v>2065685</v>
      </c>
      <c r="N56" s="71">
        <f t="shared" si="11"/>
        <v>2293866</v>
      </c>
      <c r="O56" s="71">
        <f t="shared" si="11"/>
        <v>2381908</v>
      </c>
      <c r="P56" s="71">
        <v>2258320</v>
      </c>
      <c r="Q56" s="71">
        <f t="shared" ref="Q56:R56" si="13">SUM(Q47:Q55)</f>
        <v>2016795</v>
      </c>
      <c r="R56" s="71">
        <f t="shared" si="13"/>
        <v>2519147</v>
      </c>
      <c r="S56" s="71">
        <f t="shared" si="11"/>
        <v>2642401</v>
      </c>
      <c r="T56" s="71">
        <f t="shared" ref="T56" si="14">SUM(T47:T55)</f>
        <v>2423796</v>
      </c>
      <c r="U56" s="71">
        <v>2473106</v>
      </c>
      <c r="V56" s="72">
        <f>SUM(V47:V55)</f>
        <v>2881308</v>
      </c>
      <c r="W56" s="2"/>
      <c r="X56" s="117"/>
    </row>
    <row r="57" spans="1:24" ht="24.95" customHeight="1" thickBot="1">
      <c r="A57" s="8"/>
      <c r="B57" s="69" t="s">
        <v>58</v>
      </c>
      <c r="C57" s="70">
        <f>C44+C56</f>
        <v>1492411</v>
      </c>
      <c r="D57" s="71">
        <f>D44+D56</f>
        <v>1876705</v>
      </c>
      <c r="E57" s="71">
        <f t="shared" ref="E57:S57" si="15">E44+E56</f>
        <v>2095739</v>
      </c>
      <c r="F57" s="71">
        <f t="shared" si="15"/>
        <v>2628465</v>
      </c>
      <c r="G57" s="71">
        <f t="shared" si="15"/>
        <v>2698683</v>
      </c>
      <c r="H57" s="71">
        <f t="shared" ref="H57" si="16">H44+H56</f>
        <v>3113774</v>
      </c>
      <c r="I57" s="70">
        <f t="shared" si="15"/>
        <v>1806029</v>
      </c>
      <c r="J57" s="71">
        <f t="shared" si="15"/>
        <v>2100446</v>
      </c>
      <c r="K57" s="71">
        <f t="shared" si="15"/>
        <v>2503191</v>
      </c>
      <c r="L57" s="119">
        <f t="shared" si="15"/>
        <v>2628465</v>
      </c>
      <c r="M57" s="71">
        <f t="shared" si="15"/>
        <v>2601831</v>
      </c>
      <c r="N57" s="71">
        <f t="shared" si="15"/>
        <v>2801680</v>
      </c>
      <c r="O57" s="71">
        <f t="shared" si="15"/>
        <v>2886694</v>
      </c>
      <c r="P57" s="71">
        <v>2698683</v>
      </c>
      <c r="Q57" s="71">
        <f t="shared" ref="Q57:R57" si="17">Q44+Q56</f>
        <v>2466879</v>
      </c>
      <c r="R57" s="71">
        <f t="shared" si="17"/>
        <v>3020658</v>
      </c>
      <c r="S57" s="71">
        <f t="shared" si="15"/>
        <v>3376853</v>
      </c>
      <c r="T57" s="71">
        <f t="shared" ref="T57" si="18">T44+T56</f>
        <v>3113774</v>
      </c>
      <c r="U57" s="71">
        <v>3184135</v>
      </c>
      <c r="V57" s="72">
        <f>V56+V44</f>
        <v>3598906</v>
      </c>
      <c r="W57" s="2"/>
      <c r="X57" s="117"/>
    </row>
    <row r="58" spans="1:24" ht="24.95" customHeight="1" thickBot="1">
      <c r="A58" s="8"/>
      <c r="B58" s="83" t="s">
        <v>59</v>
      </c>
      <c r="C58" s="84">
        <f>C34+C57</f>
        <v>2538953</v>
      </c>
      <c r="D58" s="85">
        <f>D34+D57</f>
        <v>2960936</v>
      </c>
      <c r="E58" s="85">
        <f t="shared" ref="E58:O58" si="19">E34+E57</f>
        <v>3253210</v>
      </c>
      <c r="F58" s="85">
        <f t="shared" si="19"/>
        <v>3877643</v>
      </c>
      <c r="G58" s="86">
        <f t="shared" si="19"/>
        <v>4111956</v>
      </c>
      <c r="H58" s="86">
        <f t="shared" ref="H58" si="20">H34+H57</f>
        <v>4563314</v>
      </c>
      <c r="I58" s="145">
        <f t="shared" si="19"/>
        <v>3147573</v>
      </c>
      <c r="J58" s="86">
        <f t="shared" si="19"/>
        <v>3248396</v>
      </c>
      <c r="K58" s="85">
        <f t="shared" si="19"/>
        <v>3717981</v>
      </c>
      <c r="L58" s="120">
        <f t="shared" si="19"/>
        <v>3877643</v>
      </c>
      <c r="M58" s="85">
        <f t="shared" si="19"/>
        <v>4008888</v>
      </c>
      <c r="N58" s="86">
        <f t="shared" si="19"/>
        <v>4042037</v>
      </c>
      <c r="O58" s="85">
        <f t="shared" si="19"/>
        <v>4149625</v>
      </c>
      <c r="P58" s="85">
        <v>4111956</v>
      </c>
      <c r="Q58" s="85">
        <f t="shared" ref="Q58:R58" si="21">Q34+Q57</f>
        <v>4038654</v>
      </c>
      <c r="R58" s="85">
        <f t="shared" si="21"/>
        <v>4376077</v>
      </c>
      <c r="S58" s="85">
        <f>S34+S57</f>
        <v>4766771</v>
      </c>
      <c r="T58" s="85">
        <f>T34+T57</f>
        <v>4563314</v>
      </c>
      <c r="U58" s="85">
        <v>4778636</v>
      </c>
      <c r="V58" s="143">
        <f>V57+V34</f>
        <v>5119396</v>
      </c>
      <c r="W58" s="17"/>
      <c r="X58" s="117"/>
    </row>
    <row r="59" spans="1:24">
      <c r="A59" s="2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2"/>
      <c r="X59" s="117"/>
    </row>
    <row r="60" spans="1:24" s="23" customFormat="1" ht="15">
      <c r="A60" s="22"/>
      <c r="B60" s="24" t="s">
        <v>60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117"/>
    </row>
    <row r="61" spans="1:24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17"/>
    </row>
    <row r="62" spans="1:24">
      <c r="X62" s="117"/>
    </row>
    <row r="63" spans="1:24" hidden="1">
      <c r="C63" s="116">
        <f>C23-C58</f>
        <v>0</v>
      </c>
      <c r="D63" s="116">
        <f>D23-D58</f>
        <v>0</v>
      </c>
      <c r="E63" s="116">
        <f t="shared" ref="E63:S63" si="22">E23-E58</f>
        <v>0</v>
      </c>
      <c r="F63" s="116">
        <f t="shared" si="22"/>
        <v>0</v>
      </c>
      <c r="G63" s="116">
        <f t="shared" si="22"/>
        <v>0</v>
      </c>
      <c r="H63" s="116"/>
      <c r="I63" s="116">
        <f t="shared" si="22"/>
        <v>0</v>
      </c>
      <c r="J63" s="116">
        <f t="shared" si="22"/>
        <v>0</v>
      </c>
      <c r="K63" s="116">
        <f t="shared" si="22"/>
        <v>0</v>
      </c>
      <c r="L63" s="116">
        <f t="shared" si="22"/>
        <v>0</v>
      </c>
      <c r="M63" s="116">
        <f t="shared" si="22"/>
        <v>0</v>
      </c>
      <c r="N63" s="116">
        <f t="shared" si="22"/>
        <v>0</v>
      </c>
      <c r="O63" s="116">
        <f t="shared" si="22"/>
        <v>0</v>
      </c>
      <c r="P63" s="116"/>
      <c r="Q63" s="116"/>
      <c r="R63" s="116"/>
      <c r="S63" s="116">
        <f t="shared" si="22"/>
        <v>0</v>
      </c>
      <c r="T63" s="116"/>
      <c r="U63" s="116"/>
      <c r="V63" s="116"/>
      <c r="X63" s="117"/>
    </row>
    <row r="65" spans="4:4">
      <c r="D65" s="117"/>
    </row>
  </sheetData>
  <mergeCells count="3">
    <mergeCell ref="B3:B4"/>
    <mergeCell ref="C3:H3"/>
    <mergeCell ref="I3:V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61" max="16383" man="1"/>
  </rowBreaks>
  <colBreaks count="1" manualBreakCount="1">
    <brk id="2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5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E38" sqref="E38"/>
    </sheetView>
  </sheetViews>
  <sheetFormatPr defaultColWidth="9" defaultRowHeight="14.25"/>
  <cols>
    <col min="1" max="1" width="3.5" style="6" customWidth="1"/>
    <col min="2" max="2" width="31.5" style="6" customWidth="1"/>
    <col min="3" max="17" width="10.625" style="6" customWidth="1"/>
    <col min="18" max="18" width="8.625" style="6" bestFit="1" customWidth="1"/>
    <col min="19" max="19" width="9.625" style="6" bestFit="1" customWidth="1"/>
    <col min="20" max="22" width="9.625" style="6" customWidth="1"/>
    <col min="23" max="23" width="11.125" style="6" customWidth="1"/>
    <col min="24" max="24" width="12.125" style="6" customWidth="1"/>
    <col min="25" max="16384" width="9" style="6"/>
  </cols>
  <sheetData>
    <row r="1" spans="1:24" ht="20.25">
      <c r="A1" s="2"/>
      <c r="B1" s="7"/>
      <c r="C1" s="2"/>
      <c r="D1" s="2"/>
      <c r="E1" s="2"/>
      <c r="F1" s="19" t="s">
        <v>61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24.95" customHeight="1" thickBot="1">
      <c r="A3" s="2"/>
      <c r="B3" s="190" t="s">
        <v>64</v>
      </c>
      <c r="C3" s="185" t="s">
        <v>62</v>
      </c>
      <c r="D3" s="186"/>
      <c r="E3" s="186"/>
      <c r="F3" s="186"/>
      <c r="G3" s="186"/>
      <c r="H3" s="187"/>
      <c r="I3" s="185" t="s">
        <v>63</v>
      </c>
      <c r="J3" s="186"/>
      <c r="K3" s="186"/>
      <c r="L3" s="186"/>
      <c r="M3" s="186"/>
      <c r="N3" s="186"/>
      <c r="O3" s="186"/>
      <c r="P3" s="186"/>
      <c r="Q3" s="188"/>
      <c r="R3" s="188"/>
      <c r="S3" s="188"/>
      <c r="T3" s="188"/>
      <c r="U3" s="188"/>
      <c r="V3" s="189"/>
      <c r="W3" s="2"/>
    </row>
    <row r="4" spans="1:24" ht="24.95" customHeight="1" thickBot="1">
      <c r="A4" s="2"/>
      <c r="B4" s="191"/>
      <c r="C4" s="137">
        <v>2018</v>
      </c>
      <c r="D4" s="30">
        <v>2019</v>
      </c>
      <c r="E4" s="30">
        <v>2020</v>
      </c>
      <c r="F4" s="30">
        <v>2021</v>
      </c>
      <c r="G4" s="30">
        <v>2022</v>
      </c>
      <c r="H4" s="31">
        <v>2023</v>
      </c>
      <c r="I4" s="164">
        <v>44286</v>
      </c>
      <c r="J4" s="144">
        <v>44377</v>
      </c>
      <c r="K4" s="144">
        <v>44469</v>
      </c>
      <c r="L4" s="150">
        <v>44561</v>
      </c>
      <c r="M4" s="144">
        <v>44651</v>
      </c>
      <c r="N4" s="144">
        <v>44742</v>
      </c>
      <c r="O4" s="144">
        <v>44834</v>
      </c>
      <c r="P4" s="144">
        <v>44926</v>
      </c>
      <c r="Q4" s="129">
        <v>45016</v>
      </c>
      <c r="R4" s="112">
        <v>45107</v>
      </c>
      <c r="S4" s="112">
        <v>45199</v>
      </c>
      <c r="T4" s="112">
        <v>45291</v>
      </c>
      <c r="U4" s="112">
        <v>45382</v>
      </c>
      <c r="V4" s="113">
        <v>45473</v>
      </c>
      <c r="W4" s="2"/>
    </row>
    <row r="5" spans="1:24" ht="24.95" customHeight="1" thickBot="1">
      <c r="A5" s="2"/>
      <c r="B5" s="32" t="s">
        <v>65</v>
      </c>
      <c r="C5" s="128">
        <v>1653933</v>
      </c>
      <c r="D5" s="33">
        <v>1661721</v>
      </c>
      <c r="E5" s="34">
        <v>1815012</v>
      </c>
      <c r="F5" s="34">
        <v>1897491</v>
      </c>
      <c r="G5" s="34">
        <v>2419308</v>
      </c>
      <c r="H5" s="146">
        <v>2550313</v>
      </c>
      <c r="I5" s="165">
        <v>807913</v>
      </c>
      <c r="J5" s="37">
        <v>336510</v>
      </c>
      <c r="K5" s="37">
        <v>331497</v>
      </c>
      <c r="L5" s="38">
        <v>421571</v>
      </c>
      <c r="M5" s="36">
        <v>726979</v>
      </c>
      <c r="N5" s="37">
        <v>601846</v>
      </c>
      <c r="O5" s="37">
        <v>320189</v>
      </c>
      <c r="P5" s="38">
        <v>770294</v>
      </c>
      <c r="Q5" s="124">
        <v>822009</v>
      </c>
      <c r="R5" s="200">
        <v>452508</v>
      </c>
      <c r="S5" s="200">
        <v>325918</v>
      </c>
      <c r="T5" s="200">
        <v>949878</v>
      </c>
      <c r="U5" s="200">
        <v>705904</v>
      </c>
      <c r="V5" s="201">
        <v>663700</v>
      </c>
      <c r="W5" s="17"/>
      <c r="X5" s="117"/>
    </row>
    <row r="6" spans="1:24" ht="24.95" customHeight="1" thickBot="1">
      <c r="A6" s="2"/>
      <c r="B6" s="39" t="s">
        <v>66</v>
      </c>
      <c r="C6" s="147">
        <v>-1198824</v>
      </c>
      <c r="D6" s="40">
        <v>-1161601</v>
      </c>
      <c r="E6" s="41">
        <v>-1236233</v>
      </c>
      <c r="F6" s="41">
        <v>-1272307</v>
      </c>
      <c r="G6" s="41">
        <v>-1663537</v>
      </c>
      <c r="H6" s="148">
        <v>-1735262</v>
      </c>
      <c r="I6" s="166">
        <v>-545057</v>
      </c>
      <c r="J6" s="40">
        <v>-219228</v>
      </c>
      <c r="K6" s="40">
        <v>-218438</v>
      </c>
      <c r="L6" s="42">
        <v>-289584</v>
      </c>
      <c r="M6" s="41">
        <v>-493226</v>
      </c>
      <c r="N6" s="40">
        <v>-430129</v>
      </c>
      <c r="O6" s="40">
        <v>-235015</v>
      </c>
      <c r="P6" s="38">
        <v>-505167</v>
      </c>
      <c r="Q6" s="125">
        <v>-564576</v>
      </c>
      <c r="R6" s="40">
        <v>-312367</v>
      </c>
      <c r="S6" s="40">
        <v>-223635</v>
      </c>
      <c r="T6" s="40">
        <v>-634684</v>
      </c>
      <c r="U6" s="40">
        <v>-465979</v>
      </c>
      <c r="V6" s="42">
        <v>-464813</v>
      </c>
      <c r="W6" s="17"/>
      <c r="X6" s="117"/>
    </row>
    <row r="7" spans="1:24" ht="24.95" customHeight="1" thickBot="1">
      <c r="A7" s="3"/>
      <c r="B7" s="43" t="s">
        <v>67</v>
      </c>
      <c r="C7" s="126">
        <f>C5+C6</f>
        <v>455109</v>
      </c>
      <c r="D7" s="44">
        <f t="shared" ref="D7:O7" si="0">D5+D6</f>
        <v>500120</v>
      </c>
      <c r="E7" s="45">
        <f t="shared" si="0"/>
        <v>578779</v>
      </c>
      <c r="F7" s="45">
        <f t="shared" si="0"/>
        <v>625184</v>
      </c>
      <c r="G7" s="45">
        <f t="shared" si="0"/>
        <v>755771</v>
      </c>
      <c r="H7" s="149">
        <f>H5+H6</f>
        <v>815051</v>
      </c>
      <c r="I7" s="126">
        <f t="shared" si="0"/>
        <v>262856</v>
      </c>
      <c r="J7" s="44">
        <f t="shared" si="0"/>
        <v>117282</v>
      </c>
      <c r="K7" s="44">
        <f t="shared" si="0"/>
        <v>113059</v>
      </c>
      <c r="L7" s="46">
        <f t="shared" si="0"/>
        <v>131987</v>
      </c>
      <c r="M7" s="44">
        <f t="shared" si="0"/>
        <v>233753</v>
      </c>
      <c r="N7" s="44">
        <f t="shared" si="0"/>
        <v>171717</v>
      </c>
      <c r="O7" s="44">
        <f t="shared" si="0"/>
        <v>85174</v>
      </c>
      <c r="P7" s="46">
        <v>265127</v>
      </c>
      <c r="Q7" s="126">
        <v>257433</v>
      </c>
      <c r="R7" s="44">
        <v>140141</v>
      </c>
      <c r="S7" s="44">
        <v>102283</v>
      </c>
      <c r="T7" s="44">
        <f>T5+T6</f>
        <v>315194</v>
      </c>
      <c r="U7" s="44">
        <v>239925</v>
      </c>
      <c r="V7" s="46">
        <f>V5+V6</f>
        <v>198887</v>
      </c>
      <c r="W7" s="17"/>
      <c r="X7" s="117"/>
    </row>
    <row r="8" spans="1:24" ht="24.95" customHeight="1">
      <c r="A8" s="2"/>
      <c r="B8" s="47"/>
      <c r="C8" s="127"/>
      <c r="D8" s="162"/>
      <c r="E8" s="162"/>
      <c r="F8" s="162"/>
      <c r="G8" s="162"/>
      <c r="H8" s="48"/>
      <c r="I8" s="167"/>
      <c r="J8" s="162"/>
      <c r="K8" s="162"/>
      <c r="L8" s="48"/>
      <c r="M8" s="181"/>
      <c r="N8" s="162"/>
      <c r="O8" s="162"/>
      <c r="P8" s="48"/>
      <c r="Q8" s="127"/>
      <c r="R8" s="198"/>
      <c r="S8" s="198"/>
      <c r="T8" s="198"/>
      <c r="U8" s="198"/>
      <c r="V8" s="48"/>
      <c r="W8" s="2"/>
      <c r="X8" s="117"/>
    </row>
    <row r="9" spans="1:24" ht="24.95" customHeight="1" thickBot="1">
      <c r="A9" s="2"/>
      <c r="B9" s="49" t="s">
        <v>68</v>
      </c>
      <c r="C9" s="128">
        <v>-69818</v>
      </c>
      <c r="D9" s="33">
        <v>-65091</v>
      </c>
      <c r="E9" s="33">
        <v>-61426</v>
      </c>
      <c r="F9" s="33">
        <v>-67062</v>
      </c>
      <c r="G9" s="33">
        <v>-76536</v>
      </c>
      <c r="H9" s="35">
        <v>-77010</v>
      </c>
      <c r="I9" s="128">
        <v>-15628</v>
      </c>
      <c r="J9" s="33">
        <v>-16227</v>
      </c>
      <c r="K9" s="33">
        <v>-14572</v>
      </c>
      <c r="L9" s="35">
        <v>-20635</v>
      </c>
      <c r="M9" s="33">
        <v>-17072</v>
      </c>
      <c r="N9" s="33">
        <v>-19707</v>
      </c>
      <c r="O9" s="33">
        <v>-19071</v>
      </c>
      <c r="P9" s="35">
        <v>-20686</v>
      </c>
      <c r="Q9" s="128">
        <v>-21396</v>
      </c>
      <c r="R9" s="33">
        <v>-20868</v>
      </c>
      <c r="S9" s="33">
        <v>-19896</v>
      </c>
      <c r="T9" s="33">
        <v>-14850</v>
      </c>
      <c r="U9" s="33">
        <v>-23993</v>
      </c>
      <c r="V9" s="35">
        <v>-26001</v>
      </c>
      <c r="W9" s="17"/>
      <c r="X9" s="117"/>
    </row>
    <row r="10" spans="1:24" ht="24.95" customHeight="1" thickBot="1">
      <c r="A10" s="2"/>
      <c r="B10" s="50" t="s">
        <v>69</v>
      </c>
      <c r="C10" s="125">
        <v>-91740</v>
      </c>
      <c r="D10" s="37">
        <v>-101495</v>
      </c>
      <c r="E10" s="37">
        <v>-110837</v>
      </c>
      <c r="F10" s="37">
        <v>-126842</v>
      </c>
      <c r="G10" s="37">
        <v>-157321</v>
      </c>
      <c r="H10" s="38">
        <v>-167636</v>
      </c>
      <c r="I10" s="125">
        <v>-29691</v>
      </c>
      <c r="J10" s="37">
        <v>-27381</v>
      </c>
      <c r="K10" s="37">
        <v>-30569</v>
      </c>
      <c r="L10" s="38">
        <v>-39201</v>
      </c>
      <c r="M10" s="37">
        <v>-33135</v>
      </c>
      <c r="N10" s="37">
        <v>-41139</v>
      </c>
      <c r="O10" s="37">
        <v>-37505</v>
      </c>
      <c r="P10" s="38">
        <v>-45542</v>
      </c>
      <c r="Q10" s="125">
        <v>-37379</v>
      </c>
      <c r="R10" s="37">
        <v>-39144</v>
      </c>
      <c r="S10" s="37">
        <v>-40625</v>
      </c>
      <c r="T10" s="37">
        <v>-50488</v>
      </c>
      <c r="U10" s="37">
        <v>-43593</v>
      </c>
      <c r="V10" s="38">
        <v>-44813</v>
      </c>
      <c r="W10" s="17"/>
      <c r="X10" s="117"/>
    </row>
    <row r="11" spans="1:24" ht="24.95" customHeight="1" thickBot="1">
      <c r="A11" s="2"/>
      <c r="B11" s="50" t="s">
        <v>70</v>
      </c>
      <c r="C11" s="125">
        <v>3275</v>
      </c>
      <c r="D11" s="37">
        <v>9206</v>
      </c>
      <c r="E11" s="37">
        <v>4341</v>
      </c>
      <c r="F11" s="37">
        <v>5648</v>
      </c>
      <c r="G11" s="37">
        <v>18130</v>
      </c>
      <c r="H11" s="38">
        <v>24559</v>
      </c>
      <c r="I11" s="125">
        <v>954</v>
      </c>
      <c r="J11" s="37">
        <v>2545</v>
      </c>
      <c r="K11" s="37">
        <v>2170</v>
      </c>
      <c r="L11" s="38">
        <v>-21</v>
      </c>
      <c r="M11" s="37">
        <v>1252</v>
      </c>
      <c r="N11" s="37">
        <v>1880</v>
      </c>
      <c r="O11" s="37">
        <v>2780</v>
      </c>
      <c r="P11" s="38">
        <v>12218</v>
      </c>
      <c r="Q11" s="125">
        <v>2424</v>
      </c>
      <c r="R11" s="37">
        <v>7103</v>
      </c>
      <c r="S11" s="37">
        <v>9168</v>
      </c>
      <c r="T11" s="37">
        <v>5864</v>
      </c>
      <c r="U11" s="37">
        <v>4392</v>
      </c>
      <c r="V11" s="38">
        <v>2563</v>
      </c>
      <c r="W11" s="17"/>
      <c r="X11" s="117"/>
    </row>
    <row r="12" spans="1:24" ht="24.95" customHeight="1" thickBot="1">
      <c r="A12" s="2"/>
      <c r="B12" s="50" t="s">
        <v>71</v>
      </c>
      <c r="C12" s="125">
        <v>-14807</v>
      </c>
      <c r="D12" s="37">
        <v>-22050</v>
      </c>
      <c r="E12" s="37">
        <v>-24590</v>
      </c>
      <c r="F12" s="37">
        <v>-23875</v>
      </c>
      <c r="G12" s="37">
        <v>-38505</v>
      </c>
      <c r="H12" s="38">
        <v>-36771</v>
      </c>
      <c r="I12" s="125">
        <v>-2638</v>
      </c>
      <c r="J12" s="37">
        <v>-2465</v>
      </c>
      <c r="K12" s="37">
        <v>-1411</v>
      </c>
      <c r="L12" s="38">
        <v>-17361</v>
      </c>
      <c r="M12" s="37">
        <v>-10911</v>
      </c>
      <c r="N12" s="37">
        <v>-4103</v>
      </c>
      <c r="O12" s="37">
        <v>-3892</v>
      </c>
      <c r="P12" s="38">
        <v>-19599</v>
      </c>
      <c r="Q12" s="125">
        <v>-3781</v>
      </c>
      <c r="R12" s="37">
        <v>-13484</v>
      </c>
      <c r="S12" s="37">
        <v>-6707</v>
      </c>
      <c r="T12" s="37">
        <v>-12799</v>
      </c>
      <c r="U12" s="37">
        <v>-5141</v>
      </c>
      <c r="V12" s="38">
        <v>-16395</v>
      </c>
      <c r="W12" s="17"/>
      <c r="X12" s="117"/>
    </row>
    <row r="13" spans="1:24" ht="24.95" customHeight="1" thickBot="1">
      <c r="A13" s="3"/>
      <c r="B13" s="43" t="s">
        <v>72</v>
      </c>
      <c r="C13" s="126">
        <f>SUM(C7:C12)</f>
        <v>282019</v>
      </c>
      <c r="D13" s="44">
        <f t="shared" ref="D13:O13" si="1">SUM(D7:D12)</f>
        <v>320690</v>
      </c>
      <c r="E13" s="45">
        <f t="shared" si="1"/>
        <v>386267</v>
      </c>
      <c r="F13" s="45">
        <f t="shared" si="1"/>
        <v>413053</v>
      </c>
      <c r="G13" s="45">
        <f>SUM(G7:G12)</f>
        <v>501539</v>
      </c>
      <c r="H13" s="149">
        <f>SUM(H7:H12)</f>
        <v>558193</v>
      </c>
      <c r="I13" s="126">
        <f t="shared" si="1"/>
        <v>215853</v>
      </c>
      <c r="J13" s="44">
        <f t="shared" si="1"/>
        <v>73754</v>
      </c>
      <c r="K13" s="44">
        <f t="shared" si="1"/>
        <v>68677</v>
      </c>
      <c r="L13" s="46">
        <f t="shared" si="1"/>
        <v>54769</v>
      </c>
      <c r="M13" s="44">
        <f t="shared" si="1"/>
        <v>173887</v>
      </c>
      <c r="N13" s="44">
        <f t="shared" si="1"/>
        <v>108648</v>
      </c>
      <c r="O13" s="44">
        <f t="shared" si="1"/>
        <v>27486</v>
      </c>
      <c r="P13" s="46">
        <v>191518</v>
      </c>
      <c r="Q13" s="126">
        <v>197301</v>
      </c>
      <c r="R13" s="44">
        <v>73748</v>
      </c>
      <c r="S13" s="44">
        <v>44223</v>
      </c>
      <c r="T13" s="44">
        <f>SUM(T7:T12)</f>
        <v>242921</v>
      </c>
      <c r="U13" s="44">
        <v>171590</v>
      </c>
      <c r="V13" s="46">
        <f>SUM(V7:V12)</f>
        <v>114241</v>
      </c>
      <c r="W13" s="17"/>
      <c r="X13" s="117"/>
    </row>
    <row r="14" spans="1:24" ht="24.95" customHeight="1">
      <c r="A14" s="2"/>
      <c r="B14" s="47"/>
      <c r="C14" s="127"/>
      <c r="D14" s="162"/>
      <c r="E14" s="162"/>
      <c r="F14" s="162"/>
      <c r="G14" s="162"/>
      <c r="H14" s="48"/>
      <c r="I14" s="127"/>
      <c r="J14" s="162"/>
      <c r="K14" s="162"/>
      <c r="L14" s="48"/>
      <c r="M14" s="162"/>
      <c r="N14" s="162"/>
      <c r="O14" s="162"/>
      <c r="P14" s="48"/>
      <c r="Q14" s="127"/>
      <c r="R14" s="198"/>
      <c r="S14" s="198"/>
      <c r="T14" s="198"/>
      <c r="U14" s="198"/>
      <c r="V14" s="48"/>
      <c r="W14" s="2"/>
      <c r="X14" s="117"/>
    </row>
    <row r="15" spans="1:24" ht="24.95" customHeight="1" thickBot="1">
      <c r="A15" s="2"/>
      <c r="B15" s="49" t="s">
        <v>73</v>
      </c>
      <c r="C15" s="128">
        <v>2701</v>
      </c>
      <c r="D15" s="33">
        <v>4423</v>
      </c>
      <c r="E15" s="33">
        <v>3293</v>
      </c>
      <c r="F15" s="33">
        <v>6175</v>
      </c>
      <c r="G15" s="33">
        <v>23291</v>
      </c>
      <c r="H15" s="35">
        <v>23024</v>
      </c>
      <c r="I15" s="128">
        <v>2550</v>
      </c>
      <c r="J15" s="33">
        <v>367</v>
      </c>
      <c r="K15" s="33">
        <v>808</v>
      </c>
      <c r="L15" s="35">
        <v>2450</v>
      </c>
      <c r="M15" s="33">
        <v>5787</v>
      </c>
      <c r="N15" s="33">
        <v>9342</v>
      </c>
      <c r="O15" s="33">
        <v>4623</v>
      </c>
      <c r="P15" s="35">
        <v>3539</v>
      </c>
      <c r="Q15" s="128">
        <v>4681</v>
      </c>
      <c r="R15" s="33">
        <v>7805</v>
      </c>
      <c r="S15" s="33">
        <v>5525</v>
      </c>
      <c r="T15" s="33">
        <v>5013</v>
      </c>
      <c r="U15" s="33">
        <v>3165</v>
      </c>
      <c r="V15" s="35">
        <v>4510</v>
      </c>
      <c r="W15" s="17"/>
      <c r="X15" s="117"/>
    </row>
    <row r="16" spans="1:24" ht="24.95" customHeight="1" thickBot="1">
      <c r="A16" s="2"/>
      <c r="B16" s="50" t="s">
        <v>74</v>
      </c>
      <c r="C16" s="125">
        <v>-2078</v>
      </c>
      <c r="D16" s="37">
        <v>-4631</v>
      </c>
      <c r="E16" s="37">
        <v>-10933</v>
      </c>
      <c r="F16" s="37">
        <v>-13743</v>
      </c>
      <c r="G16" s="37">
        <v>-12210</v>
      </c>
      <c r="H16" s="38">
        <v>-7962</v>
      </c>
      <c r="I16" s="125">
        <v>-2323</v>
      </c>
      <c r="J16" s="37">
        <v>-1858</v>
      </c>
      <c r="K16" s="37">
        <v>-3715</v>
      </c>
      <c r="L16" s="38">
        <v>-5847</v>
      </c>
      <c r="M16" s="37">
        <v>-1710</v>
      </c>
      <c r="N16" s="37">
        <v>-2881</v>
      </c>
      <c r="O16" s="37">
        <v>-2041</v>
      </c>
      <c r="P16" s="38">
        <v>-5578</v>
      </c>
      <c r="Q16" s="125">
        <v>-1107</v>
      </c>
      <c r="R16" s="37">
        <v>-585</v>
      </c>
      <c r="S16" s="37">
        <v>-1971</v>
      </c>
      <c r="T16" s="37">
        <v>-4299</v>
      </c>
      <c r="U16" s="37">
        <v>-3083</v>
      </c>
      <c r="V16" s="38">
        <v>-2022</v>
      </c>
      <c r="W16" s="17"/>
      <c r="X16" s="117"/>
    </row>
    <row r="17" spans="1:24" ht="24.95" customHeight="1" thickBot="1">
      <c r="A17" s="3"/>
      <c r="B17" s="43" t="s">
        <v>75</v>
      </c>
      <c r="C17" s="126">
        <f>SUM(C13:C16)</f>
        <v>282642</v>
      </c>
      <c r="D17" s="44">
        <f t="shared" ref="D17:O17" si="2">SUM(D13:D16)</f>
        <v>320482</v>
      </c>
      <c r="E17" s="45">
        <f t="shared" si="2"/>
        <v>378627</v>
      </c>
      <c r="F17" s="45">
        <f t="shared" si="2"/>
        <v>405485</v>
      </c>
      <c r="G17" s="45">
        <f t="shared" si="2"/>
        <v>512620</v>
      </c>
      <c r="H17" s="149">
        <f>SUM(H13:H16)</f>
        <v>573255</v>
      </c>
      <c r="I17" s="126">
        <f t="shared" si="2"/>
        <v>216080</v>
      </c>
      <c r="J17" s="44">
        <f t="shared" si="2"/>
        <v>72263</v>
      </c>
      <c r="K17" s="44">
        <f t="shared" si="2"/>
        <v>65770</v>
      </c>
      <c r="L17" s="46">
        <f t="shared" si="2"/>
        <v>51372</v>
      </c>
      <c r="M17" s="44">
        <f t="shared" si="2"/>
        <v>177964</v>
      </c>
      <c r="N17" s="44">
        <f t="shared" si="2"/>
        <v>115109</v>
      </c>
      <c r="O17" s="44">
        <f t="shared" si="2"/>
        <v>30068</v>
      </c>
      <c r="P17" s="46">
        <v>189479</v>
      </c>
      <c r="Q17" s="126">
        <v>200875</v>
      </c>
      <c r="R17" s="44">
        <v>80968</v>
      </c>
      <c r="S17" s="44">
        <v>47777</v>
      </c>
      <c r="T17" s="44">
        <f>SUM(T13:T16)</f>
        <v>243635</v>
      </c>
      <c r="U17" s="44">
        <v>171672</v>
      </c>
      <c r="V17" s="46">
        <f>SUM(V13:V16)</f>
        <v>116729</v>
      </c>
      <c r="W17" s="17"/>
      <c r="X17" s="117"/>
    </row>
    <row r="18" spans="1:24" ht="24.95" customHeight="1">
      <c r="A18" s="2"/>
      <c r="B18" s="47"/>
      <c r="C18" s="127"/>
      <c r="D18" s="162"/>
      <c r="E18" s="162"/>
      <c r="F18" s="162"/>
      <c r="G18" s="162"/>
      <c r="H18" s="48"/>
      <c r="I18" s="127"/>
      <c r="J18" s="162"/>
      <c r="K18" s="162"/>
      <c r="L18" s="48"/>
      <c r="M18" s="162"/>
      <c r="N18" s="162"/>
      <c r="O18" s="162"/>
      <c r="P18" s="48"/>
      <c r="Q18" s="127"/>
      <c r="R18" s="198"/>
      <c r="S18" s="198"/>
      <c r="T18" s="198"/>
      <c r="U18" s="198"/>
      <c r="V18" s="48"/>
      <c r="W18" s="2"/>
      <c r="X18" s="117"/>
    </row>
    <row r="19" spans="1:24" ht="24.95" customHeight="1" thickBot="1">
      <c r="A19" s="2"/>
      <c r="B19" s="49" t="s">
        <v>76</v>
      </c>
      <c r="C19" s="128">
        <v>-55619</v>
      </c>
      <c r="D19" s="33">
        <v>-64464</v>
      </c>
      <c r="E19" s="33">
        <v>-76381</v>
      </c>
      <c r="F19" s="33">
        <v>-80233</v>
      </c>
      <c r="G19" s="33">
        <v>-102323</v>
      </c>
      <c r="H19" s="35">
        <v>-113005</v>
      </c>
      <c r="I19" s="128">
        <v>-41599</v>
      </c>
      <c r="J19" s="33">
        <v>-14222</v>
      </c>
      <c r="K19" s="33">
        <v>-12546</v>
      </c>
      <c r="L19" s="35">
        <v>-11866</v>
      </c>
      <c r="M19" s="33">
        <v>-36183</v>
      </c>
      <c r="N19" s="33">
        <v>-21067</v>
      </c>
      <c r="O19" s="33">
        <v>-6292</v>
      </c>
      <c r="P19" s="35">
        <v>-38781</v>
      </c>
      <c r="Q19" s="128">
        <v>-42109</v>
      </c>
      <c r="R19" s="33">
        <v>-17173</v>
      </c>
      <c r="S19" s="33">
        <v>-10076</v>
      </c>
      <c r="T19" s="33">
        <v>-43647</v>
      </c>
      <c r="U19" s="33">
        <v>-34319</v>
      </c>
      <c r="V19" s="35">
        <v>-22918</v>
      </c>
      <c r="W19" s="17"/>
      <c r="X19" s="117"/>
    </row>
    <row r="20" spans="1:24" ht="24.95" customHeight="1" thickBot="1">
      <c r="A20" s="3"/>
      <c r="B20" s="43" t="s">
        <v>77</v>
      </c>
      <c r="C20" s="126">
        <f>SUM(C17:C19)</f>
        <v>227023</v>
      </c>
      <c r="D20" s="44">
        <f t="shared" ref="D20:O20" si="3">SUM(D17:D19)</f>
        <v>256018</v>
      </c>
      <c r="E20" s="45">
        <f t="shared" si="3"/>
        <v>302246</v>
      </c>
      <c r="F20" s="45">
        <f t="shared" si="3"/>
        <v>325252</v>
      </c>
      <c r="G20" s="45">
        <f t="shared" si="3"/>
        <v>410297</v>
      </c>
      <c r="H20" s="149">
        <f>SUM(H17:H19)</f>
        <v>460250</v>
      </c>
      <c r="I20" s="126">
        <f t="shared" si="3"/>
        <v>174481</v>
      </c>
      <c r="J20" s="44">
        <f t="shared" si="3"/>
        <v>58041</v>
      </c>
      <c r="K20" s="44">
        <f t="shared" si="3"/>
        <v>53224</v>
      </c>
      <c r="L20" s="46">
        <f t="shared" si="3"/>
        <v>39506</v>
      </c>
      <c r="M20" s="44">
        <f t="shared" si="3"/>
        <v>141781</v>
      </c>
      <c r="N20" s="44">
        <f t="shared" si="3"/>
        <v>94042</v>
      </c>
      <c r="O20" s="44">
        <f t="shared" si="3"/>
        <v>23776</v>
      </c>
      <c r="P20" s="46">
        <v>150698</v>
      </c>
      <c r="Q20" s="126">
        <v>158766</v>
      </c>
      <c r="R20" s="44">
        <v>63795</v>
      </c>
      <c r="S20" s="44">
        <v>37701</v>
      </c>
      <c r="T20" s="44">
        <f>SUM(T17:T19)</f>
        <v>199988</v>
      </c>
      <c r="U20" s="44">
        <v>137353</v>
      </c>
      <c r="V20" s="46">
        <f>SUM(V17:V19)</f>
        <v>93811</v>
      </c>
      <c r="W20" s="17"/>
      <c r="X20" s="117"/>
    </row>
    <row r="21" spans="1:24" ht="24.95" customHeight="1">
      <c r="A21" s="2"/>
      <c r="B21" s="47"/>
      <c r="C21" s="122"/>
      <c r="D21" s="162"/>
      <c r="E21" s="163"/>
      <c r="F21" s="163"/>
      <c r="G21" s="163"/>
      <c r="H21" s="51"/>
      <c r="I21" s="168"/>
      <c r="J21" s="182"/>
      <c r="K21" s="163"/>
      <c r="L21" s="51"/>
      <c r="M21" s="182"/>
      <c r="N21" s="182"/>
      <c r="O21" s="163"/>
      <c r="P21" s="51"/>
      <c r="Q21" s="122"/>
      <c r="R21" s="199"/>
      <c r="S21" s="199"/>
      <c r="T21" s="199"/>
      <c r="U21" s="199"/>
      <c r="V21" s="51"/>
      <c r="W21" s="2"/>
      <c r="X21" s="117"/>
    </row>
    <row r="22" spans="1:24" ht="24.95" customHeight="1">
      <c r="A22" s="3"/>
      <c r="B22" s="47" t="s">
        <v>78</v>
      </c>
      <c r="C22" s="122"/>
      <c r="D22" s="163"/>
      <c r="E22" s="163"/>
      <c r="F22" s="163"/>
      <c r="G22" s="163"/>
      <c r="H22" s="51"/>
      <c r="I22" s="168"/>
      <c r="J22" s="182"/>
      <c r="K22" s="163"/>
      <c r="L22" s="51"/>
      <c r="M22" s="182"/>
      <c r="N22" s="182"/>
      <c r="O22" s="163"/>
      <c r="P22" s="51"/>
      <c r="Q22" s="122"/>
      <c r="R22" s="199"/>
      <c r="S22" s="199"/>
      <c r="T22" s="199"/>
      <c r="U22" s="199"/>
      <c r="V22" s="51"/>
      <c r="W22" s="2"/>
      <c r="X22" s="117"/>
    </row>
    <row r="23" spans="1:24" ht="24.95" customHeight="1" thickBot="1">
      <c r="A23" s="14"/>
      <c r="B23" s="49" t="s">
        <v>79</v>
      </c>
      <c r="C23" s="128">
        <v>227021</v>
      </c>
      <c r="D23" s="33">
        <v>256015</v>
      </c>
      <c r="E23" s="33">
        <v>302242</v>
      </c>
      <c r="F23" s="33">
        <v>327130</v>
      </c>
      <c r="G23" s="33">
        <v>410264</v>
      </c>
      <c r="H23" s="35">
        <v>460227</v>
      </c>
      <c r="I23" s="128">
        <v>174482</v>
      </c>
      <c r="J23" s="33">
        <v>58042</v>
      </c>
      <c r="K23" s="33">
        <v>53670</v>
      </c>
      <c r="L23" s="35">
        <v>40936</v>
      </c>
      <c r="M23" s="33">
        <v>141738</v>
      </c>
      <c r="N23" s="33">
        <v>94044</v>
      </c>
      <c r="O23" s="33">
        <v>23778</v>
      </c>
      <c r="P23" s="35">
        <v>150704</v>
      </c>
      <c r="Q23" s="128">
        <v>158766</v>
      </c>
      <c r="R23" s="33">
        <v>63796</v>
      </c>
      <c r="S23" s="33">
        <v>37709</v>
      </c>
      <c r="T23" s="33">
        <v>199956</v>
      </c>
      <c r="U23" s="33">
        <v>137234</v>
      </c>
      <c r="V23" s="35">
        <v>93815</v>
      </c>
      <c r="W23" s="17"/>
      <c r="X23" s="117"/>
    </row>
    <row r="24" spans="1:24" ht="24.95" customHeight="1" thickBot="1">
      <c r="A24" s="2"/>
      <c r="B24" s="50" t="s">
        <v>80</v>
      </c>
      <c r="C24" s="125">
        <v>2</v>
      </c>
      <c r="D24" s="37">
        <v>3</v>
      </c>
      <c r="E24" s="37">
        <v>4</v>
      </c>
      <c r="F24" s="37">
        <v>-1878</v>
      </c>
      <c r="G24" s="37">
        <v>33</v>
      </c>
      <c r="H24" s="38">
        <v>23</v>
      </c>
      <c r="I24" s="125">
        <v>-1</v>
      </c>
      <c r="J24" s="37">
        <v>-1</v>
      </c>
      <c r="K24" s="37">
        <v>-446</v>
      </c>
      <c r="L24" s="38">
        <v>-1430</v>
      </c>
      <c r="M24" s="37">
        <v>43</v>
      </c>
      <c r="N24" s="37">
        <v>-2</v>
      </c>
      <c r="O24" s="37">
        <v>-2</v>
      </c>
      <c r="P24" s="38">
        <v>-6</v>
      </c>
      <c r="Q24" s="125">
        <v>-1</v>
      </c>
      <c r="R24" s="37">
        <v>-1</v>
      </c>
      <c r="S24" s="37">
        <v>-8</v>
      </c>
      <c r="T24" s="37">
        <v>33</v>
      </c>
      <c r="U24" s="37">
        <v>119</v>
      </c>
      <c r="V24" s="38">
        <v>-2</v>
      </c>
      <c r="W24" s="2"/>
      <c r="X24" s="117"/>
    </row>
    <row r="25" spans="1:24" ht="24.95" customHeight="1">
      <c r="A25" s="2"/>
      <c r="B25" s="52"/>
      <c r="C25" s="122"/>
      <c r="D25" s="163"/>
      <c r="E25" s="163"/>
      <c r="F25" s="163"/>
      <c r="G25" s="163"/>
      <c r="H25" s="51"/>
      <c r="I25" s="122"/>
      <c r="J25" s="163"/>
      <c r="K25" s="163"/>
      <c r="L25" s="51"/>
      <c r="M25" s="163"/>
      <c r="N25" s="163"/>
      <c r="O25" s="163"/>
      <c r="P25" s="51"/>
      <c r="Q25" s="123"/>
      <c r="R25" s="199"/>
      <c r="S25" s="199"/>
      <c r="T25" s="199"/>
      <c r="U25" s="199"/>
      <c r="V25" s="51"/>
      <c r="W25" s="2"/>
      <c r="X25" s="117"/>
    </row>
    <row r="26" spans="1:24" ht="24.95" customHeight="1">
      <c r="A26" s="3"/>
      <c r="B26" s="47" t="s">
        <v>81</v>
      </c>
      <c r="C26" s="122"/>
      <c r="D26" s="163"/>
      <c r="E26" s="163"/>
      <c r="F26" s="163"/>
      <c r="G26" s="163"/>
      <c r="H26" s="51"/>
      <c r="I26" s="122"/>
      <c r="J26" s="163"/>
      <c r="K26" s="163"/>
      <c r="L26" s="51"/>
      <c r="M26" s="163"/>
      <c r="N26" s="163"/>
      <c r="O26" s="163"/>
      <c r="P26" s="51"/>
      <c r="Q26" s="122"/>
      <c r="R26" s="199"/>
      <c r="S26" s="199"/>
      <c r="T26" s="199"/>
      <c r="U26" s="199"/>
      <c r="V26" s="51"/>
      <c r="W26" s="2"/>
      <c r="X26" s="117"/>
    </row>
    <row r="27" spans="1:24" ht="24.95" customHeight="1" thickBot="1">
      <c r="A27" s="2"/>
      <c r="B27" s="49" t="s">
        <v>82</v>
      </c>
      <c r="C27" s="175">
        <v>9.1</v>
      </c>
      <c r="D27" s="176">
        <v>10.220000000000001</v>
      </c>
      <c r="E27" s="176">
        <v>12</v>
      </c>
      <c r="F27" s="176">
        <v>12.89</v>
      </c>
      <c r="G27" s="176">
        <v>16.07</v>
      </c>
      <c r="H27" s="177">
        <v>17.940000000000001</v>
      </c>
      <c r="I27" s="175">
        <v>6.9</v>
      </c>
      <c r="J27" s="176">
        <v>2.29</v>
      </c>
      <c r="K27" s="176">
        <v>2.11</v>
      </c>
      <c r="L27" s="177">
        <v>1.5899999999999999</v>
      </c>
      <c r="M27" s="176">
        <v>5.57</v>
      </c>
      <c r="N27" s="176">
        <v>3.68</v>
      </c>
      <c r="O27" s="176">
        <v>0.93</v>
      </c>
      <c r="P27" s="177">
        <v>5.8900000000000006</v>
      </c>
      <c r="Q27" s="175">
        <v>6.21</v>
      </c>
      <c r="R27" s="176">
        <v>2.4900000000000002</v>
      </c>
      <c r="S27" s="176">
        <v>1.47</v>
      </c>
      <c r="T27" s="176">
        <v>7.7700000000000005</v>
      </c>
      <c r="U27" s="176">
        <v>5.33</v>
      </c>
      <c r="V27" s="177">
        <v>3.64</v>
      </c>
      <c r="W27" s="2"/>
      <c r="X27" s="117"/>
    </row>
    <row r="28" spans="1:24" ht="24.95" customHeight="1" thickBot="1">
      <c r="A28" s="2"/>
      <c r="B28" s="53" t="s">
        <v>83</v>
      </c>
      <c r="C28" s="178">
        <v>9.0399999999999991</v>
      </c>
      <c r="D28" s="179">
        <v>10.16</v>
      </c>
      <c r="E28" s="179">
        <v>11.91</v>
      </c>
      <c r="F28" s="179">
        <v>12.81</v>
      </c>
      <c r="G28" s="179">
        <v>16.04</v>
      </c>
      <c r="H28" s="180">
        <v>17.86</v>
      </c>
      <c r="I28" s="178">
        <v>6.85</v>
      </c>
      <c r="J28" s="179">
        <v>2.27</v>
      </c>
      <c r="K28" s="179">
        <v>2.1</v>
      </c>
      <c r="L28" s="180">
        <v>1.5900000000000016</v>
      </c>
      <c r="M28" s="179">
        <v>5.56</v>
      </c>
      <c r="N28" s="179">
        <v>3.68</v>
      </c>
      <c r="O28" s="179">
        <v>0.93</v>
      </c>
      <c r="P28" s="180">
        <v>5.8699999999999992</v>
      </c>
      <c r="Q28" s="178">
        <v>6.19</v>
      </c>
      <c r="R28" s="179">
        <v>2.48</v>
      </c>
      <c r="S28" s="179">
        <v>1.46</v>
      </c>
      <c r="T28" s="179">
        <v>7.7299999999999978</v>
      </c>
      <c r="U28" s="179">
        <v>5.32</v>
      </c>
      <c r="V28" s="180">
        <v>3.63</v>
      </c>
      <c r="W28" s="2"/>
      <c r="X28" s="117"/>
    </row>
    <row r="29" spans="1:2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17"/>
    </row>
    <row r="30" spans="1:24" s="23" customFormat="1" ht="15">
      <c r="A30" s="22"/>
      <c r="B30" s="24" t="s">
        <v>60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4">
      <c r="A31" s="2"/>
      <c r="B31" s="16" t="s">
        <v>84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5"/>
      <c r="V31" s="15"/>
      <c r="W31" s="2"/>
    </row>
    <row r="32" spans="1:24">
      <c r="A32" s="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5"/>
      <c r="V32" s="15"/>
      <c r="W32" s="2"/>
    </row>
    <row r="35" spans="3:22" hidden="1">
      <c r="C35" s="116">
        <f>C20-C23-C24</f>
        <v>0</v>
      </c>
      <c r="D35" s="116">
        <f t="shared" ref="D35:S35" si="4">D20-D23-D24</f>
        <v>0</v>
      </c>
      <c r="E35" s="116">
        <f t="shared" si="4"/>
        <v>0</v>
      </c>
      <c r="F35" s="116">
        <f t="shared" si="4"/>
        <v>0</v>
      </c>
      <c r="G35" s="116">
        <f t="shared" si="4"/>
        <v>0</v>
      </c>
      <c r="H35" s="116"/>
      <c r="I35" s="116">
        <f t="shared" si="4"/>
        <v>0</v>
      </c>
      <c r="J35" s="116">
        <f t="shared" si="4"/>
        <v>0</v>
      </c>
      <c r="K35" s="116">
        <f t="shared" si="4"/>
        <v>0</v>
      </c>
      <c r="L35" s="116">
        <f>L20-L23-L24</f>
        <v>0</v>
      </c>
      <c r="M35" s="116">
        <f t="shared" si="4"/>
        <v>0</v>
      </c>
      <c r="N35" s="116">
        <f t="shared" si="4"/>
        <v>0</v>
      </c>
      <c r="O35" s="116">
        <f>O20-O23-O24</f>
        <v>0</v>
      </c>
      <c r="P35" s="116"/>
      <c r="Q35" s="116"/>
      <c r="R35" s="116">
        <f t="shared" ref="R35" si="5">R20-R23-R24</f>
        <v>0</v>
      </c>
      <c r="S35" s="116">
        <f t="shared" si="4"/>
        <v>0</v>
      </c>
      <c r="T35" s="116"/>
      <c r="U35" s="116"/>
      <c r="V35" s="116"/>
    </row>
  </sheetData>
  <mergeCells count="3">
    <mergeCell ref="B3:B4"/>
    <mergeCell ref="C3:H3"/>
    <mergeCell ref="I3:V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6"/>
  <sheetViews>
    <sheetView tabSelected="1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Q39" sqref="Q39"/>
    </sheetView>
  </sheetViews>
  <sheetFormatPr defaultColWidth="9" defaultRowHeight="14.25"/>
  <cols>
    <col min="1" max="1" width="3.375" style="6" customWidth="1"/>
    <col min="2" max="2" width="42.125" style="6" customWidth="1"/>
    <col min="3" max="19" width="10.625" style="6" customWidth="1"/>
    <col min="20" max="20" width="11.125" style="6" customWidth="1"/>
    <col min="21" max="16384" width="9" style="6"/>
  </cols>
  <sheetData>
    <row r="1" spans="1:20" ht="20.25">
      <c r="A1" s="2"/>
      <c r="B1" s="7"/>
      <c r="C1" s="2"/>
      <c r="D1" s="2"/>
      <c r="E1" s="19" t="s">
        <v>85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95" customHeight="1" thickBot="1">
      <c r="A3" s="2"/>
      <c r="B3" s="195" t="s">
        <v>64</v>
      </c>
      <c r="C3" s="192" t="s">
        <v>62</v>
      </c>
      <c r="D3" s="193"/>
      <c r="E3" s="193"/>
      <c r="F3" s="193"/>
      <c r="G3" s="193"/>
      <c r="H3" s="194"/>
      <c r="I3" s="192" t="s">
        <v>86</v>
      </c>
      <c r="J3" s="193"/>
      <c r="K3" s="197"/>
      <c r="L3" s="194"/>
      <c r="M3" s="192" t="s">
        <v>87</v>
      </c>
      <c r="N3" s="193"/>
      <c r="O3" s="193"/>
      <c r="P3" s="194"/>
      <c r="Q3" s="192" t="s">
        <v>88</v>
      </c>
      <c r="R3" s="193"/>
      <c r="S3" s="194"/>
      <c r="T3" s="2"/>
    </row>
    <row r="4" spans="1:20" ht="24.95" customHeight="1" thickBot="1">
      <c r="A4" s="2"/>
      <c r="B4" s="196"/>
      <c r="C4" s="151">
        <v>2018</v>
      </c>
      <c r="D4" s="29">
        <v>2019</v>
      </c>
      <c r="E4" s="29">
        <v>2020</v>
      </c>
      <c r="F4" s="29">
        <v>2021</v>
      </c>
      <c r="G4" s="29">
        <v>2022</v>
      </c>
      <c r="H4" s="152">
        <v>2023</v>
      </c>
      <c r="I4" s="121">
        <v>2021</v>
      </c>
      <c r="J4" s="121">
        <v>2022</v>
      </c>
      <c r="K4" s="121">
        <v>2023</v>
      </c>
      <c r="L4" s="29">
        <v>2024</v>
      </c>
      <c r="M4" s="151">
        <v>2021</v>
      </c>
      <c r="N4" s="29">
        <v>2022</v>
      </c>
      <c r="O4" s="29">
        <v>2023</v>
      </c>
      <c r="P4" s="152">
        <v>2024</v>
      </c>
      <c r="Q4" s="28">
        <v>2021</v>
      </c>
      <c r="R4" s="121">
        <v>2022</v>
      </c>
      <c r="S4" s="25">
        <v>2023</v>
      </c>
      <c r="T4" s="2"/>
    </row>
    <row r="5" spans="1:20" ht="24.95" customHeight="1">
      <c r="A5" s="1"/>
      <c r="B5" s="87" t="s">
        <v>89</v>
      </c>
      <c r="C5" s="153"/>
      <c r="D5" s="88"/>
      <c r="E5" s="88"/>
      <c r="F5" s="107"/>
      <c r="G5" s="107"/>
      <c r="H5" s="108"/>
      <c r="I5" s="88"/>
      <c r="J5" s="88"/>
      <c r="K5" s="88"/>
      <c r="L5" s="88"/>
      <c r="M5" s="153"/>
      <c r="N5" s="88"/>
      <c r="O5" s="88"/>
      <c r="P5" s="89"/>
      <c r="Q5" s="88"/>
      <c r="R5" s="88"/>
      <c r="S5" s="89"/>
      <c r="T5" s="2"/>
    </row>
    <row r="6" spans="1:20" ht="24.95" customHeight="1" thickBot="1">
      <c r="A6" s="2"/>
      <c r="B6" s="90" t="s">
        <v>90</v>
      </c>
      <c r="C6" s="154">
        <v>282642</v>
      </c>
      <c r="D6" s="114">
        <v>320482</v>
      </c>
      <c r="E6" s="114">
        <v>378627</v>
      </c>
      <c r="F6" s="107">
        <v>405485</v>
      </c>
      <c r="G6" s="107">
        <v>512620</v>
      </c>
      <c r="H6" s="108">
        <v>573255</v>
      </c>
      <c r="I6" s="114">
        <v>216080</v>
      </c>
      <c r="J6" s="114">
        <v>177964</v>
      </c>
      <c r="K6" s="114">
        <v>200875</v>
      </c>
      <c r="L6" s="114">
        <v>171672</v>
      </c>
      <c r="M6" s="154">
        <v>288343</v>
      </c>
      <c r="N6" s="114">
        <v>293073</v>
      </c>
      <c r="O6" s="114">
        <v>281843</v>
      </c>
      <c r="P6" s="115">
        <v>288401</v>
      </c>
      <c r="Q6" s="114">
        <v>354113</v>
      </c>
      <c r="R6" s="114">
        <v>323141</v>
      </c>
      <c r="S6" s="115">
        <v>329620</v>
      </c>
      <c r="T6" s="17"/>
    </row>
    <row r="7" spans="1:20" ht="24.95" customHeight="1" thickBot="1">
      <c r="A7" s="2"/>
      <c r="B7" s="93" t="s">
        <v>91</v>
      </c>
      <c r="C7" s="155"/>
      <c r="D7" s="94"/>
      <c r="E7" s="94"/>
      <c r="F7" s="98"/>
      <c r="G7" s="98"/>
      <c r="H7" s="99"/>
      <c r="I7" s="94"/>
      <c r="J7" s="94"/>
      <c r="K7" s="94"/>
      <c r="L7" s="94"/>
      <c r="M7" s="155"/>
      <c r="N7" s="94"/>
      <c r="O7" s="94"/>
      <c r="P7" s="95"/>
      <c r="Q7" s="94"/>
      <c r="R7" s="94"/>
      <c r="S7" s="95"/>
      <c r="T7" s="2"/>
    </row>
    <row r="8" spans="1:20" ht="24.95" customHeight="1" thickBot="1">
      <c r="A8" s="2"/>
      <c r="B8" s="96" t="s">
        <v>92</v>
      </c>
      <c r="C8" s="155">
        <v>9594</v>
      </c>
      <c r="D8" s="94">
        <v>14944</v>
      </c>
      <c r="E8" s="94">
        <v>14736</v>
      </c>
      <c r="F8" s="94">
        <v>15264</v>
      </c>
      <c r="G8" s="94">
        <v>16507</v>
      </c>
      <c r="H8" s="95">
        <v>20704</v>
      </c>
      <c r="I8" s="94">
        <v>3692</v>
      </c>
      <c r="J8" s="94">
        <v>4151</v>
      </c>
      <c r="K8" s="94">
        <v>4404</v>
      </c>
      <c r="L8" s="94">
        <v>5969</v>
      </c>
      <c r="M8" s="155">
        <v>7555</v>
      </c>
      <c r="N8" s="94">
        <v>8516</v>
      </c>
      <c r="O8" s="94">
        <v>10192</v>
      </c>
      <c r="P8" s="95">
        <v>11927</v>
      </c>
      <c r="Q8" s="94">
        <v>11404</v>
      </c>
      <c r="R8" s="94">
        <v>12534</v>
      </c>
      <c r="S8" s="95">
        <v>15131</v>
      </c>
      <c r="T8" s="17"/>
    </row>
    <row r="9" spans="1:20" ht="24.95" customHeight="1" thickBot="1">
      <c r="A9" s="2"/>
      <c r="B9" s="96" t="s">
        <v>93</v>
      </c>
      <c r="C9" s="155">
        <v>-3</v>
      </c>
      <c r="D9" s="94">
        <v>-144</v>
      </c>
      <c r="E9" s="94">
        <v>139</v>
      </c>
      <c r="F9" s="94">
        <v>-1</v>
      </c>
      <c r="G9" s="94">
        <v>1205</v>
      </c>
      <c r="H9" s="95">
        <v>-907</v>
      </c>
      <c r="I9" s="94">
        <v>1</v>
      </c>
      <c r="J9" s="94">
        <v>-226</v>
      </c>
      <c r="K9" s="94">
        <v>150</v>
      </c>
      <c r="L9" s="94">
        <v>-714</v>
      </c>
      <c r="M9" s="155">
        <v>2</v>
      </c>
      <c r="N9" s="94">
        <v>1222</v>
      </c>
      <c r="O9" s="94">
        <v>-900</v>
      </c>
      <c r="P9" s="95">
        <v>-715</v>
      </c>
      <c r="Q9" s="94">
        <v>1</v>
      </c>
      <c r="R9" s="94">
        <v>837</v>
      </c>
      <c r="S9" s="95">
        <v>-907</v>
      </c>
      <c r="T9" s="2"/>
    </row>
    <row r="10" spans="1:20" ht="24.95" customHeight="1" thickBot="1">
      <c r="A10" s="1"/>
      <c r="B10" s="96" t="s">
        <v>94</v>
      </c>
      <c r="C10" s="155">
        <v>3</v>
      </c>
      <c r="D10" s="94">
        <v>329</v>
      </c>
      <c r="E10" s="94">
        <v>4474</v>
      </c>
      <c r="F10" s="94">
        <v>3863</v>
      </c>
      <c r="G10" s="94">
        <v>1440</v>
      </c>
      <c r="H10" s="95">
        <v>-2066</v>
      </c>
      <c r="I10" s="94">
        <v>-6</v>
      </c>
      <c r="J10" s="94">
        <v>25</v>
      </c>
      <c r="K10" s="94">
        <v>-81</v>
      </c>
      <c r="L10" s="94">
        <v>695</v>
      </c>
      <c r="M10" s="155">
        <v>-79</v>
      </c>
      <c r="N10" s="94">
        <v>-757</v>
      </c>
      <c r="O10" s="94">
        <v>-5</v>
      </c>
      <c r="P10" s="95">
        <v>1639</v>
      </c>
      <c r="Q10" s="94">
        <v>26</v>
      </c>
      <c r="R10" s="94">
        <v>-838</v>
      </c>
      <c r="S10" s="95">
        <v>7</v>
      </c>
      <c r="T10" s="2"/>
    </row>
    <row r="11" spans="1:20" ht="24.95" customHeight="1" thickBot="1">
      <c r="A11" s="2"/>
      <c r="B11" s="96" t="s">
        <v>95</v>
      </c>
      <c r="C11" s="155">
        <v>10084</v>
      </c>
      <c r="D11" s="94">
        <v>9496</v>
      </c>
      <c r="E11" s="94">
        <v>12731</v>
      </c>
      <c r="F11" s="94">
        <v>14050</v>
      </c>
      <c r="G11" s="94">
        <v>8960</v>
      </c>
      <c r="H11" s="95">
        <v>10177</v>
      </c>
      <c r="I11" s="94">
        <v>5128</v>
      </c>
      <c r="J11" s="94">
        <v>5427</v>
      </c>
      <c r="K11" s="94">
        <v>-2411</v>
      </c>
      <c r="L11" s="94">
        <v>12211</v>
      </c>
      <c r="M11" s="155">
        <v>7682</v>
      </c>
      <c r="N11" s="94">
        <v>6878</v>
      </c>
      <c r="O11" s="94">
        <v>-8291</v>
      </c>
      <c r="P11" s="95">
        <v>-2019</v>
      </c>
      <c r="Q11" s="94">
        <v>10725</v>
      </c>
      <c r="R11" s="94">
        <v>11815</v>
      </c>
      <c r="S11" s="27">
        <v>4920</v>
      </c>
      <c r="T11" s="17"/>
    </row>
    <row r="12" spans="1:20" ht="24.95" customHeight="1" thickBot="1">
      <c r="A12" s="2"/>
      <c r="B12" s="96" t="s">
        <v>96</v>
      </c>
      <c r="C12" s="155">
        <v>5785</v>
      </c>
      <c r="D12" s="94">
        <v>5091</v>
      </c>
      <c r="E12" s="94">
        <v>5999</v>
      </c>
      <c r="F12" s="94">
        <v>1701</v>
      </c>
      <c r="G12" s="94">
        <v>5393</v>
      </c>
      <c r="H12" s="95">
        <v>3501</v>
      </c>
      <c r="I12" s="94">
        <v>1049</v>
      </c>
      <c r="J12" s="94">
        <v>164</v>
      </c>
      <c r="K12" s="94">
        <v>875</v>
      </c>
      <c r="L12" s="94">
        <v>354</v>
      </c>
      <c r="M12" s="155">
        <v>2098</v>
      </c>
      <c r="N12" s="94">
        <v>328</v>
      </c>
      <c r="O12" s="94">
        <v>1750</v>
      </c>
      <c r="P12" s="95">
        <v>707</v>
      </c>
      <c r="Q12" s="94">
        <v>3148</v>
      </c>
      <c r="R12" s="94">
        <v>492</v>
      </c>
      <c r="S12" s="95">
        <v>2625</v>
      </c>
      <c r="T12" s="17"/>
    </row>
    <row r="13" spans="1:20" ht="24.95" customHeight="1" thickBot="1">
      <c r="A13" s="2"/>
      <c r="B13" s="93" t="s">
        <v>97</v>
      </c>
      <c r="C13" s="155"/>
      <c r="D13" s="94"/>
      <c r="E13" s="94"/>
      <c r="F13" s="94"/>
      <c r="G13" s="94"/>
      <c r="H13" s="95"/>
      <c r="I13" s="94"/>
      <c r="J13" s="94"/>
      <c r="K13" s="94"/>
      <c r="L13" s="94"/>
      <c r="M13" s="155"/>
      <c r="N13" s="94"/>
      <c r="O13" s="94"/>
      <c r="P13" s="95"/>
      <c r="Q13" s="94"/>
      <c r="R13" s="94"/>
      <c r="S13" s="95"/>
      <c r="T13" s="2"/>
    </row>
    <row r="14" spans="1:20" ht="24.95" customHeight="1" thickBot="1">
      <c r="A14" s="2"/>
      <c r="B14" s="96" t="s">
        <v>98</v>
      </c>
      <c r="C14" s="155">
        <v>4920</v>
      </c>
      <c r="D14" s="94">
        <v>7554</v>
      </c>
      <c r="E14" s="94">
        <v>13615</v>
      </c>
      <c r="F14" s="94">
        <v>13780</v>
      </c>
      <c r="G14" s="94">
        <v>13209</v>
      </c>
      <c r="H14" s="95">
        <v>5816</v>
      </c>
      <c r="I14" s="94">
        <v>1979</v>
      </c>
      <c r="J14" s="94">
        <v>-515</v>
      </c>
      <c r="K14" s="94">
        <v>523</v>
      </c>
      <c r="L14" s="94">
        <v>4691</v>
      </c>
      <c r="M14" s="155">
        <v>693</v>
      </c>
      <c r="N14" s="94">
        <v>1756</v>
      </c>
      <c r="O14" s="94">
        <v>5027</v>
      </c>
      <c r="P14" s="95">
        <v>15585</v>
      </c>
      <c r="Q14" s="94">
        <v>-886</v>
      </c>
      <c r="R14" s="94">
        <v>48</v>
      </c>
      <c r="S14" s="95">
        <v>-564</v>
      </c>
      <c r="T14" s="17"/>
    </row>
    <row r="15" spans="1:20" ht="24.95" customHeight="1" thickBot="1">
      <c r="A15" s="2"/>
      <c r="B15" s="96" t="s">
        <v>99</v>
      </c>
      <c r="C15" s="155">
        <v>-124344</v>
      </c>
      <c r="D15" s="94">
        <v>-393109</v>
      </c>
      <c r="E15" s="94">
        <v>125740</v>
      </c>
      <c r="F15" s="94">
        <v>-367781</v>
      </c>
      <c r="G15" s="94">
        <v>-191939</v>
      </c>
      <c r="H15" s="95">
        <v>-371676</v>
      </c>
      <c r="I15" s="94">
        <v>156876</v>
      </c>
      <c r="J15" s="94">
        <v>67553</v>
      </c>
      <c r="K15" s="94">
        <v>185440</v>
      </c>
      <c r="L15" s="94">
        <v>-150770</v>
      </c>
      <c r="M15" s="155">
        <v>1285</v>
      </c>
      <c r="N15" s="94">
        <v>96408</v>
      </c>
      <c r="O15" s="94">
        <v>63546</v>
      </c>
      <c r="P15" s="95">
        <v>-247630</v>
      </c>
      <c r="Q15" s="94">
        <v>-202621</v>
      </c>
      <c r="R15" s="94">
        <v>-175085</v>
      </c>
      <c r="S15" s="95">
        <v>-603394</v>
      </c>
      <c r="T15" s="17"/>
    </row>
    <row r="16" spans="1:20" ht="24.95" customHeight="1" thickBot="1">
      <c r="A16" s="2"/>
      <c r="B16" s="96" t="s">
        <v>100</v>
      </c>
      <c r="C16" s="155">
        <v>-7547</v>
      </c>
      <c r="D16" s="94">
        <v>-7686</v>
      </c>
      <c r="E16" s="94">
        <v>-13256</v>
      </c>
      <c r="F16" s="94">
        <v>-11681</v>
      </c>
      <c r="G16" s="94">
        <v>-11444</v>
      </c>
      <c r="H16" s="95">
        <v>3488</v>
      </c>
      <c r="I16" s="94">
        <v>-9710</v>
      </c>
      <c r="J16" s="94">
        <v>-21723</v>
      </c>
      <c r="K16" s="94">
        <v>16837</v>
      </c>
      <c r="L16" s="94">
        <v>-34197</v>
      </c>
      <c r="M16" s="155">
        <v>-33172</v>
      </c>
      <c r="N16" s="94">
        <v>-18407</v>
      </c>
      <c r="O16" s="94">
        <v>1254</v>
      </c>
      <c r="P16" s="95">
        <v>-24906</v>
      </c>
      <c r="Q16" s="94">
        <v>4675</v>
      </c>
      <c r="R16" s="94">
        <v>-8534</v>
      </c>
      <c r="S16" s="95">
        <v>-21117</v>
      </c>
      <c r="T16" s="17"/>
    </row>
    <row r="17" spans="1:20" ht="36" customHeight="1" thickBot="1">
      <c r="A17" s="2"/>
      <c r="B17" s="96" t="s">
        <v>101</v>
      </c>
      <c r="C17" s="155">
        <v>60510</v>
      </c>
      <c r="D17" s="94">
        <v>101889</v>
      </c>
      <c r="E17" s="94">
        <v>-9511</v>
      </c>
      <c r="F17" s="94">
        <v>-31120</v>
      </c>
      <c r="G17" s="94">
        <v>23716</v>
      </c>
      <c r="H17" s="95">
        <v>96487</v>
      </c>
      <c r="I17" s="94">
        <v>-28998</v>
      </c>
      <c r="J17" s="94">
        <v>10711</v>
      </c>
      <c r="K17" s="94">
        <v>15832</v>
      </c>
      <c r="L17" s="94">
        <v>82189</v>
      </c>
      <c r="M17" s="155">
        <v>-60352</v>
      </c>
      <c r="N17" s="94">
        <v>10068</v>
      </c>
      <c r="O17" s="94">
        <v>53466</v>
      </c>
      <c r="P17" s="95">
        <v>144926</v>
      </c>
      <c r="Q17" s="94">
        <v>-39263</v>
      </c>
      <c r="R17" s="94">
        <v>37997</v>
      </c>
      <c r="S17" s="95">
        <v>115636</v>
      </c>
      <c r="T17" s="17"/>
    </row>
    <row r="18" spans="1:20" ht="32.1" customHeight="1" thickBot="1">
      <c r="A18" s="2"/>
      <c r="B18" s="96" t="s">
        <v>102</v>
      </c>
      <c r="C18" s="155">
        <v>70682</v>
      </c>
      <c r="D18" s="94">
        <v>198697</v>
      </c>
      <c r="E18" s="94">
        <v>262946</v>
      </c>
      <c r="F18" s="94">
        <v>430979</v>
      </c>
      <c r="G18" s="94">
        <v>-56162</v>
      </c>
      <c r="H18" s="95">
        <v>85579</v>
      </c>
      <c r="I18" s="94">
        <v>-280630</v>
      </c>
      <c r="J18" s="94">
        <v>-179205</v>
      </c>
      <c r="K18" s="94">
        <v>-254841</v>
      </c>
      <c r="L18" s="94">
        <v>-45775</v>
      </c>
      <c r="M18" s="155">
        <v>-69746</v>
      </c>
      <c r="N18" s="94">
        <v>-194643</v>
      </c>
      <c r="O18" s="94">
        <v>15894</v>
      </c>
      <c r="P18" s="95">
        <v>167310</v>
      </c>
      <c r="Q18" s="94">
        <v>215866</v>
      </c>
      <c r="R18" s="94">
        <v>87017</v>
      </c>
      <c r="S18" s="95">
        <v>284199</v>
      </c>
      <c r="T18" s="2"/>
    </row>
    <row r="19" spans="1:20" ht="24.95" customHeight="1" thickBot="1">
      <c r="A19" s="2"/>
      <c r="B19" s="96" t="s">
        <v>103</v>
      </c>
      <c r="C19" s="155">
        <v>286</v>
      </c>
      <c r="D19" s="94">
        <v>488</v>
      </c>
      <c r="E19" s="94">
        <v>202</v>
      </c>
      <c r="F19" s="94">
        <v>345</v>
      </c>
      <c r="G19" s="94">
        <v>-1316</v>
      </c>
      <c r="H19" s="95">
        <v>907</v>
      </c>
      <c r="I19" s="94">
        <v>165</v>
      </c>
      <c r="J19" s="94">
        <v>336</v>
      </c>
      <c r="K19" s="94">
        <v>-1</v>
      </c>
      <c r="L19" s="94">
        <v>714</v>
      </c>
      <c r="M19" s="155">
        <v>175</v>
      </c>
      <c r="N19" s="94">
        <v>-1098</v>
      </c>
      <c r="O19" s="94">
        <v>660</v>
      </c>
      <c r="P19" s="95">
        <v>715</v>
      </c>
      <c r="Q19" s="94">
        <v>174</v>
      </c>
      <c r="R19" s="94">
        <v>-248</v>
      </c>
      <c r="S19" s="95"/>
      <c r="T19" s="17"/>
    </row>
    <row r="20" spans="1:20" ht="24.95" customHeight="1" thickBot="1">
      <c r="A20" s="3"/>
      <c r="B20" s="97" t="s">
        <v>104</v>
      </c>
      <c r="C20" s="156">
        <f>SUM(C6:C19)</f>
        <v>312612</v>
      </c>
      <c r="D20" s="98">
        <f t="shared" ref="D20:S20" si="0">SUM(D6:D19)</f>
        <v>258031</v>
      </c>
      <c r="E20" s="98">
        <f t="shared" si="0"/>
        <v>796442</v>
      </c>
      <c r="F20" s="98">
        <f t="shared" si="0"/>
        <v>474884</v>
      </c>
      <c r="G20" s="98">
        <f>SUM(G6:G19)</f>
        <v>322189</v>
      </c>
      <c r="H20" s="99">
        <f>SUM(H6:H19)</f>
        <v>425265</v>
      </c>
      <c r="I20" s="98">
        <f t="shared" si="0"/>
        <v>65626</v>
      </c>
      <c r="J20" s="98">
        <v>64662</v>
      </c>
      <c r="K20" s="98">
        <v>167602</v>
      </c>
      <c r="L20" s="98">
        <v>47039</v>
      </c>
      <c r="M20" s="156">
        <f t="shared" si="0"/>
        <v>144484</v>
      </c>
      <c r="N20" s="98">
        <f t="shared" ref="N20" si="1">SUM(N6:N19)</f>
        <v>203344</v>
      </c>
      <c r="O20" s="98">
        <v>424436</v>
      </c>
      <c r="P20" s="99">
        <f>SUM(P6:P19)</f>
        <v>355940</v>
      </c>
      <c r="Q20" s="98">
        <f t="shared" si="0"/>
        <v>357362</v>
      </c>
      <c r="R20" s="98">
        <v>289176</v>
      </c>
      <c r="S20" s="99">
        <f t="shared" si="0"/>
        <v>126156</v>
      </c>
      <c r="T20" s="17"/>
    </row>
    <row r="21" spans="1:20" ht="24.95" customHeight="1" thickBot="1">
      <c r="A21" s="2"/>
      <c r="B21" s="93" t="s">
        <v>105</v>
      </c>
      <c r="C21" s="155">
        <v>-10572</v>
      </c>
      <c r="D21" s="94">
        <v>-14091</v>
      </c>
      <c r="E21" s="94">
        <v>-14319</v>
      </c>
      <c r="F21" s="94">
        <v>-12253</v>
      </c>
      <c r="G21" s="94">
        <f>8201-17130</f>
        <v>-8929</v>
      </c>
      <c r="H21" s="95">
        <f>10726-21215</f>
        <v>-10489</v>
      </c>
      <c r="I21" s="94">
        <v>-1314</v>
      </c>
      <c r="J21" s="94">
        <v>-1282</v>
      </c>
      <c r="K21" s="94">
        <v>-442</v>
      </c>
      <c r="L21" s="94">
        <v>-12182</v>
      </c>
      <c r="M21" s="155">
        <v>-5626</v>
      </c>
      <c r="N21" s="94">
        <f>1261-7375</f>
        <v>-6114</v>
      </c>
      <c r="O21" s="94">
        <f>8088-8826</f>
        <v>-738</v>
      </c>
      <c r="P21" s="95">
        <v>-14571</v>
      </c>
      <c r="Q21" s="94">
        <v>-9192</v>
      </c>
      <c r="R21" s="94">
        <v>-4275</v>
      </c>
      <c r="S21" s="95">
        <f>9777-14966</f>
        <v>-5189</v>
      </c>
      <c r="T21" s="17"/>
    </row>
    <row r="22" spans="1:20" ht="24.95" customHeight="1" thickBot="1">
      <c r="A22" s="2"/>
      <c r="B22" s="93" t="s">
        <v>106</v>
      </c>
      <c r="C22" s="155">
        <v>-69253</v>
      </c>
      <c r="D22" s="94">
        <v>-81885</v>
      </c>
      <c r="E22" s="94">
        <v>-102803</v>
      </c>
      <c r="F22" s="94">
        <v>-68907</v>
      </c>
      <c r="G22" s="94">
        <v>-109677</v>
      </c>
      <c r="H22" s="95">
        <v>-147051</v>
      </c>
      <c r="I22" s="94">
        <v>-19831</v>
      </c>
      <c r="J22" s="94">
        <v>-19169</v>
      </c>
      <c r="K22" s="94">
        <v>-22610</v>
      </c>
      <c r="L22" s="94">
        <v>-45792</v>
      </c>
      <c r="M22" s="155">
        <v>-28610</v>
      </c>
      <c r="N22" s="94">
        <v>-75656</v>
      </c>
      <c r="O22" s="94">
        <v>-118885</v>
      </c>
      <c r="P22" s="130">
        <v>-75452</v>
      </c>
      <c r="Q22" s="94">
        <v>-44718</v>
      </c>
      <c r="R22" s="94">
        <v>-90552</v>
      </c>
      <c r="S22" s="95">
        <v>-136103</v>
      </c>
      <c r="T22" s="17"/>
    </row>
    <row r="23" spans="1:20" ht="24.95" customHeight="1" thickBot="1">
      <c r="A23" s="3"/>
      <c r="B23" s="100" t="s">
        <v>107</v>
      </c>
      <c r="C23" s="157">
        <f>SUM(C20:C22)</f>
        <v>232787</v>
      </c>
      <c r="D23" s="101">
        <f t="shared" ref="D23:S23" si="2">SUM(D20:D22)</f>
        <v>162055</v>
      </c>
      <c r="E23" s="101">
        <f t="shared" si="2"/>
        <v>679320</v>
      </c>
      <c r="F23" s="101">
        <f t="shared" si="2"/>
        <v>393724</v>
      </c>
      <c r="G23" s="101">
        <f t="shared" si="2"/>
        <v>203583</v>
      </c>
      <c r="H23" s="102">
        <f t="shared" si="2"/>
        <v>267725</v>
      </c>
      <c r="I23" s="101">
        <f t="shared" si="2"/>
        <v>44481</v>
      </c>
      <c r="J23" s="101">
        <f t="shared" si="2"/>
        <v>44211</v>
      </c>
      <c r="K23" s="101">
        <f t="shared" si="2"/>
        <v>144550</v>
      </c>
      <c r="L23" s="101">
        <v>-10935</v>
      </c>
      <c r="M23" s="157">
        <f t="shared" si="2"/>
        <v>110248</v>
      </c>
      <c r="N23" s="101">
        <f t="shared" ref="N23" si="3">SUM(N20:N22)</f>
        <v>121574</v>
      </c>
      <c r="O23" s="101">
        <v>304813</v>
      </c>
      <c r="P23" s="102">
        <f>SUM(P20:P22)</f>
        <v>265917</v>
      </c>
      <c r="Q23" s="101">
        <f t="shared" si="2"/>
        <v>303452</v>
      </c>
      <c r="R23" s="101">
        <v>194349</v>
      </c>
      <c r="S23" s="102">
        <f t="shared" si="2"/>
        <v>-15136</v>
      </c>
      <c r="T23" s="2" t="s">
        <v>1</v>
      </c>
    </row>
    <row r="24" spans="1:20" ht="24.95" customHeight="1">
      <c r="A24" s="2"/>
      <c r="B24" s="103"/>
      <c r="C24" s="158"/>
      <c r="D24" s="104"/>
      <c r="E24" s="104"/>
      <c r="F24" s="104"/>
      <c r="G24" s="104"/>
      <c r="H24" s="105"/>
      <c r="I24" s="104"/>
      <c r="J24" s="104"/>
      <c r="K24" s="104"/>
      <c r="L24" s="104"/>
      <c r="M24" s="158"/>
      <c r="N24" s="104"/>
      <c r="O24" s="104"/>
      <c r="P24" s="131"/>
      <c r="Q24" s="104"/>
      <c r="R24" s="104"/>
      <c r="S24" s="105"/>
      <c r="T24" s="2" t="s">
        <v>1</v>
      </c>
    </row>
    <row r="25" spans="1:20" ht="24.95" customHeight="1">
      <c r="A25" s="3"/>
      <c r="B25" s="106" t="s">
        <v>108</v>
      </c>
      <c r="C25" s="159"/>
      <c r="D25" s="107"/>
      <c r="E25" s="107"/>
      <c r="F25" s="107"/>
      <c r="G25" s="107"/>
      <c r="H25" s="108"/>
      <c r="I25" s="107"/>
      <c r="J25" s="107"/>
      <c r="K25" s="107"/>
      <c r="L25" s="107"/>
      <c r="M25" s="159"/>
      <c r="N25" s="107"/>
      <c r="O25" s="107"/>
      <c r="P25" s="108"/>
      <c r="Q25" s="107"/>
      <c r="R25" s="107"/>
      <c r="S25" s="108"/>
      <c r="T25" s="17"/>
    </row>
    <row r="26" spans="1:20" ht="24.75" thickBot="1">
      <c r="A26" s="2"/>
      <c r="B26" s="90" t="s">
        <v>109</v>
      </c>
      <c r="C26" s="160">
        <v>659</v>
      </c>
      <c r="D26" s="91">
        <v>874</v>
      </c>
      <c r="E26" s="91">
        <v>930</v>
      </c>
      <c r="F26" s="104">
        <v>754</v>
      </c>
      <c r="G26" s="104">
        <v>2584</v>
      </c>
      <c r="H26" s="105">
        <v>1262</v>
      </c>
      <c r="I26" s="91">
        <v>51</v>
      </c>
      <c r="J26" s="91">
        <v>219</v>
      </c>
      <c r="K26" s="91">
        <v>508</v>
      </c>
      <c r="L26" s="132">
        <v>289</v>
      </c>
      <c r="M26" s="160">
        <v>582</v>
      </c>
      <c r="N26" s="132">
        <v>1412</v>
      </c>
      <c r="O26" s="132">
        <v>634</v>
      </c>
      <c r="P26" s="26">
        <v>1126</v>
      </c>
      <c r="Q26" s="91">
        <v>585</v>
      </c>
      <c r="R26" s="91">
        <v>2545</v>
      </c>
      <c r="S26" s="26">
        <v>901</v>
      </c>
      <c r="T26" s="17"/>
    </row>
    <row r="27" spans="1:20" ht="15" thickBot="1">
      <c r="A27" s="2"/>
      <c r="B27" s="90" t="s">
        <v>110</v>
      </c>
      <c r="C27" s="160" t="s">
        <v>0</v>
      </c>
      <c r="D27" s="91">
        <v>71</v>
      </c>
      <c r="E27" s="91">
        <v>3171</v>
      </c>
      <c r="F27" s="94">
        <v>41024</v>
      </c>
      <c r="G27" s="94" t="s">
        <v>0</v>
      </c>
      <c r="H27" s="95" t="s">
        <v>0</v>
      </c>
      <c r="I27" s="91">
        <v>5500</v>
      </c>
      <c r="J27" s="91" t="s">
        <v>0</v>
      </c>
      <c r="K27" s="91"/>
      <c r="L27" s="133" t="s">
        <v>0</v>
      </c>
      <c r="M27" s="155">
        <v>15617</v>
      </c>
      <c r="N27" s="133" t="s">
        <v>0</v>
      </c>
      <c r="O27" s="133" t="s">
        <v>0</v>
      </c>
      <c r="P27" s="27">
        <v>0</v>
      </c>
      <c r="Q27" s="94">
        <v>40999</v>
      </c>
      <c r="R27" s="94" t="s">
        <v>0</v>
      </c>
      <c r="S27" s="95" t="s">
        <v>0</v>
      </c>
      <c r="T27" s="17"/>
    </row>
    <row r="28" spans="1:20" ht="24.95" customHeight="1" thickBot="1">
      <c r="A28" s="2"/>
      <c r="B28" s="93" t="s">
        <v>111</v>
      </c>
      <c r="C28" s="155">
        <v>484</v>
      </c>
      <c r="D28" s="94">
        <v>192</v>
      </c>
      <c r="E28" s="94">
        <v>157</v>
      </c>
      <c r="F28" s="94" t="s">
        <v>0</v>
      </c>
      <c r="G28" s="94">
        <v>24000</v>
      </c>
      <c r="H28" s="95">
        <v>340</v>
      </c>
      <c r="I28" s="94" t="s">
        <v>0</v>
      </c>
      <c r="J28" s="94" t="s">
        <v>0</v>
      </c>
      <c r="K28" s="94">
        <v>135</v>
      </c>
      <c r="L28" s="133">
        <v>6</v>
      </c>
      <c r="M28" s="155" t="s">
        <v>0</v>
      </c>
      <c r="N28" s="133" t="s">
        <v>0</v>
      </c>
      <c r="O28" s="133">
        <v>267</v>
      </c>
      <c r="P28" s="27">
        <v>6</v>
      </c>
      <c r="Q28" s="94" t="s">
        <v>0</v>
      </c>
      <c r="R28" s="94" t="s">
        <v>0</v>
      </c>
      <c r="S28" s="27">
        <v>291</v>
      </c>
      <c r="T28" s="2"/>
    </row>
    <row r="29" spans="1:20" ht="24.95" customHeight="1" thickBot="1">
      <c r="A29" s="2"/>
      <c r="B29" s="93" t="s">
        <v>112</v>
      </c>
      <c r="C29" s="155">
        <v>-32500</v>
      </c>
      <c r="D29" s="94">
        <v>-3000</v>
      </c>
      <c r="E29" s="94">
        <v>-27400</v>
      </c>
      <c r="F29" s="94">
        <v>-51017</v>
      </c>
      <c r="G29" s="94">
        <v>-412</v>
      </c>
      <c r="H29" s="95" t="s">
        <v>0</v>
      </c>
      <c r="I29" s="94">
        <v>-25000</v>
      </c>
      <c r="J29" s="94" t="s">
        <v>0</v>
      </c>
      <c r="K29" s="94"/>
      <c r="L29" s="133" t="s">
        <v>0</v>
      </c>
      <c r="M29" s="155">
        <v>-50917</v>
      </c>
      <c r="N29" s="133">
        <v>-400</v>
      </c>
      <c r="O29" s="133" t="s">
        <v>0</v>
      </c>
      <c r="P29" s="27">
        <v>0</v>
      </c>
      <c r="Q29" s="94">
        <v>-50917</v>
      </c>
      <c r="R29" s="94">
        <v>-412</v>
      </c>
      <c r="S29" s="95" t="s">
        <v>0</v>
      </c>
      <c r="T29" s="2"/>
    </row>
    <row r="30" spans="1:20" ht="24.95" customHeight="1" thickBot="1">
      <c r="A30" s="2"/>
      <c r="B30" s="93" t="s">
        <v>113</v>
      </c>
      <c r="C30" s="155">
        <v>-11394</v>
      </c>
      <c r="D30" s="94">
        <v>-12670</v>
      </c>
      <c r="E30" s="94">
        <v>-11254</v>
      </c>
      <c r="F30" s="94">
        <v>-14146</v>
      </c>
      <c r="G30" s="94">
        <v>-29327</v>
      </c>
      <c r="H30" s="95">
        <v>-17294</v>
      </c>
      <c r="I30" s="94">
        <v>-4299</v>
      </c>
      <c r="J30" s="94">
        <v>-4088</v>
      </c>
      <c r="K30" s="94">
        <v>-3245</v>
      </c>
      <c r="L30" s="133">
        <v>-4616</v>
      </c>
      <c r="M30" s="155">
        <v>-8923</v>
      </c>
      <c r="N30" s="133">
        <v>-8357</v>
      </c>
      <c r="O30" s="133">
        <v>-8007</v>
      </c>
      <c r="P30" s="27">
        <v>-11512</v>
      </c>
      <c r="Q30" s="94">
        <v>-10797</v>
      </c>
      <c r="R30" s="94">
        <v>-12130</v>
      </c>
      <c r="S30" s="95">
        <v>-10277</v>
      </c>
      <c r="T30" s="17"/>
    </row>
    <row r="31" spans="1:20" ht="24.95" customHeight="1" thickBot="1">
      <c r="A31" s="2"/>
      <c r="B31" s="93" t="s">
        <v>114</v>
      </c>
      <c r="C31" s="155">
        <v>-589</v>
      </c>
      <c r="D31" s="94">
        <v>-3045</v>
      </c>
      <c r="E31" s="94">
        <v>-3746</v>
      </c>
      <c r="F31" s="94">
        <v>-43066</v>
      </c>
      <c r="G31" s="94">
        <v>-212635</v>
      </c>
      <c r="H31" s="95" t="s">
        <v>0</v>
      </c>
      <c r="I31" s="94">
        <v>-12312</v>
      </c>
      <c r="J31" s="94">
        <v>-186643</v>
      </c>
      <c r="K31" s="94" t="s">
        <v>0</v>
      </c>
      <c r="L31" s="133" t="s">
        <v>0</v>
      </c>
      <c r="M31" s="155">
        <v>-12312</v>
      </c>
      <c r="N31" s="133">
        <v>-194660</v>
      </c>
      <c r="O31" s="133" t="s">
        <v>0</v>
      </c>
      <c r="P31" s="134">
        <v>0</v>
      </c>
      <c r="Q31" s="94">
        <v>-41463</v>
      </c>
      <c r="R31" s="94">
        <v>-189345</v>
      </c>
      <c r="S31" s="27" t="s">
        <v>0</v>
      </c>
      <c r="T31" s="2"/>
    </row>
    <row r="32" spans="1:20" ht="24.95" customHeight="1" thickBot="1">
      <c r="A32" s="4"/>
      <c r="B32" s="100" t="s">
        <v>115</v>
      </c>
      <c r="C32" s="157">
        <f t="shared" ref="C32:S32" si="4">SUM(C26:C31)</f>
        <v>-43340</v>
      </c>
      <c r="D32" s="101">
        <f t="shared" si="4"/>
        <v>-17578</v>
      </c>
      <c r="E32" s="101">
        <f t="shared" si="4"/>
        <v>-38142</v>
      </c>
      <c r="F32" s="101">
        <f t="shared" si="4"/>
        <v>-66451</v>
      </c>
      <c r="G32" s="101">
        <f t="shared" si="4"/>
        <v>-215790</v>
      </c>
      <c r="H32" s="102">
        <f t="shared" si="4"/>
        <v>-15692</v>
      </c>
      <c r="I32" s="101">
        <f t="shared" si="4"/>
        <v>-36060</v>
      </c>
      <c r="J32" s="101">
        <f t="shared" si="4"/>
        <v>-190512</v>
      </c>
      <c r="K32" s="101">
        <f t="shared" si="4"/>
        <v>-2602</v>
      </c>
      <c r="L32" s="101">
        <v>-4321</v>
      </c>
      <c r="M32" s="157">
        <f t="shared" si="4"/>
        <v>-55953</v>
      </c>
      <c r="N32" s="101">
        <f t="shared" ref="N32" si="5">SUM(N26:N31)</f>
        <v>-202005</v>
      </c>
      <c r="O32" s="101">
        <v>-7106</v>
      </c>
      <c r="P32" s="102">
        <f>SUM(P26:P31)</f>
        <v>-10380</v>
      </c>
      <c r="Q32" s="101">
        <f t="shared" si="4"/>
        <v>-61593</v>
      </c>
      <c r="R32" s="101">
        <v>-199342</v>
      </c>
      <c r="S32" s="102">
        <f t="shared" si="4"/>
        <v>-9085</v>
      </c>
      <c r="T32" s="17"/>
    </row>
    <row r="33" spans="1:22" ht="24.95" customHeight="1">
      <c r="A33" s="2"/>
      <c r="B33" s="103"/>
      <c r="C33" s="158"/>
      <c r="D33" s="104"/>
      <c r="E33" s="104"/>
      <c r="F33" s="104"/>
      <c r="G33" s="104"/>
      <c r="H33" s="105"/>
      <c r="I33" s="104"/>
      <c r="J33" s="104"/>
      <c r="K33" s="104"/>
      <c r="L33" s="104"/>
      <c r="M33" s="158"/>
      <c r="N33" s="104"/>
      <c r="O33" s="104"/>
      <c r="P33" s="131"/>
      <c r="Q33" s="104"/>
      <c r="R33" s="104"/>
      <c r="S33" s="105"/>
      <c r="T33" s="2" t="s">
        <v>1</v>
      </c>
    </row>
    <row r="34" spans="1:22" ht="24.95" customHeight="1">
      <c r="A34" s="3"/>
      <c r="B34" s="106" t="s">
        <v>116</v>
      </c>
      <c r="C34" s="159"/>
      <c r="D34" s="107"/>
      <c r="E34" s="107"/>
      <c r="F34" s="107"/>
      <c r="G34" s="107"/>
      <c r="H34" s="108"/>
      <c r="I34" s="107"/>
      <c r="J34" s="107"/>
      <c r="K34" s="107"/>
      <c r="L34" s="107"/>
      <c r="M34" s="159"/>
      <c r="N34" s="107"/>
      <c r="O34" s="107"/>
      <c r="P34" s="108"/>
      <c r="Q34" s="107"/>
      <c r="R34" s="107"/>
      <c r="S34" s="108"/>
      <c r="T34" s="17"/>
    </row>
    <row r="35" spans="1:22" ht="24.95" customHeight="1" thickBot="1">
      <c r="A35" s="1"/>
      <c r="B35" s="90" t="s">
        <v>117</v>
      </c>
      <c r="C35" s="160">
        <v>3500</v>
      </c>
      <c r="D35" s="91">
        <v>3500</v>
      </c>
      <c r="E35" s="91">
        <v>6000</v>
      </c>
      <c r="F35" s="104">
        <v>7500</v>
      </c>
      <c r="G35" s="104">
        <v>8500</v>
      </c>
      <c r="H35" s="105">
        <v>5000</v>
      </c>
      <c r="I35" s="91">
        <v>7500</v>
      </c>
      <c r="J35" s="91">
        <v>6000</v>
      </c>
      <c r="K35" s="91">
        <v>5000</v>
      </c>
      <c r="L35" s="91">
        <v>5000</v>
      </c>
      <c r="M35" s="160">
        <v>7500</v>
      </c>
      <c r="N35" s="91">
        <v>6000</v>
      </c>
      <c r="O35" s="91">
        <v>5000</v>
      </c>
      <c r="P35" s="92">
        <v>5000</v>
      </c>
      <c r="Q35" s="91">
        <v>7500</v>
      </c>
      <c r="R35" s="91">
        <v>6000</v>
      </c>
      <c r="S35" s="92">
        <v>5000</v>
      </c>
      <c r="T35" s="17"/>
    </row>
    <row r="36" spans="1:22" ht="24.95" customHeight="1" thickBot="1">
      <c r="A36" s="2"/>
      <c r="B36" s="93" t="s">
        <v>118</v>
      </c>
      <c r="C36" s="155">
        <v>50000</v>
      </c>
      <c r="D36" s="94">
        <v>100014</v>
      </c>
      <c r="E36" s="94">
        <v>257946</v>
      </c>
      <c r="F36" s="94">
        <v>60869</v>
      </c>
      <c r="G36" s="94">
        <v>113409</v>
      </c>
      <c r="H36" s="95">
        <v>425456</v>
      </c>
      <c r="I36" s="94" t="s">
        <v>0</v>
      </c>
      <c r="J36" s="94">
        <v>4028</v>
      </c>
      <c r="K36" s="94">
        <v>2328</v>
      </c>
      <c r="L36" s="94">
        <v>128665</v>
      </c>
      <c r="M36" s="155">
        <v>46401</v>
      </c>
      <c r="N36" s="94">
        <v>19251</v>
      </c>
      <c r="O36" s="94">
        <v>44904</v>
      </c>
      <c r="P36" s="95">
        <v>141154</v>
      </c>
      <c r="Q36" s="94">
        <v>56212</v>
      </c>
      <c r="R36" s="94">
        <v>56593</v>
      </c>
      <c r="S36" s="95">
        <v>407272</v>
      </c>
      <c r="T36" s="17"/>
    </row>
    <row r="37" spans="1:22" ht="24.95" customHeight="1" thickBot="1">
      <c r="A37" s="2"/>
      <c r="B37" s="93" t="s">
        <v>119</v>
      </c>
      <c r="C37" s="155">
        <v>50000</v>
      </c>
      <c r="D37" s="94">
        <v>50000</v>
      </c>
      <c r="E37" s="94">
        <v>100000</v>
      </c>
      <c r="F37" s="94">
        <v>110014</v>
      </c>
      <c r="G37" s="94" t="s">
        <v>0</v>
      </c>
      <c r="H37" s="95">
        <v>260000</v>
      </c>
      <c r="I37" s="94" t="s">
        <v>0</v>
      </c>
      <c r="J37" s="94" t="s">
        <v>0</v>
      </c>
      <c r="K37" s="94" t="s">
        <v>0</v>
      </c>
      <c r="L37" s="94" t="s">
        <v>0</v>
      </c>
      <c r="M37" s="155">
        <v>110000</v>
      </c>
      <c r="N37" s="94" t="s">
        <v>0</v>
      </c>
      <c r="O37" s="94" t="s">
        <v>0</v>
      </c>
      <c r="P37" s="95">
        <v>0</v>
      </c>
      <c r="Q37" s="94">
        <v>110014</v>
      </c>
      <c r="R37" s="94" t="s">
        <v>0</v>
      </c>
      <c r="S37" s="95">
        <v>260000</v>
      </c>
      <c r="T37" s="17"/>
    </row>
    <row r="38" spans="1:22" ht="24.95" customHeight="1" thickBot="1">
      <c r="A38" s="2"/>
      <c r="B38" s="93" t="s">
        <v>120</v>
      </c>
      <c r="C38" s="155">
        <v>-50000</v>
      </c>
      <c r="D38" s="94">
        <v>-100000</v>
      </c>
      <c r="E38" s="94">
        <v>-332960</v>
      </c>
      <c r="F38" s="94">
        <v>-90445</v>
      </c>
      <c r="G38" s="94">
        <v>-87591</v>
      </c>
      <c r="H38" s="95">
        <v>-484633</v>
      </c>
      <c r="I38" s="94" t="s">
        <v>0</v>
      </c>
      <c r="J38" s="94">
        <v>-20865</v>
      </c>
      <c r="K38" s="94">
        <v>-59177</v>
      </c>
      <c r="L38" s="94">
        <v>-110000</v>
      </c>
      <c r="M38" s="155">
        <v>-10000</v>
      </c>
      <c r="N38" s="94">
        <v>-51523</v>
      </c>
      <c r="O38" s="94">
        <v>-59177</v>
      </c>
      <c r="P38" s="95">
        <v>-141154</v>
      </c>
      <c r="Q38" s="94">
        <v>-71021</v>
      </c>
      <c r="R38" s="94">
        <v>-54728</v>
      </c>
      <c r="S38" s="95">
        <v>-460082</v>
      </c>
      <c r="T38" s="17"/>
    </row>
    <row r="39" spans="1:22" ht="24.95" customHeight="1" thickBot="1">
      <c r="A39" s="2"/>
      <c r="B39" s="93" t="s">
        <v>121</v>
      </c>
      <c r="C39" s="155">
        <v>-50000</v>
      </c>
      <c r="D39" s="94"/>
      <c r="E39" s="94">
        <v>-100000</v>
      </c>
      <c r="F39" s="94">
        <v>-139682</v>
      </c>
      <c r="G39" s="94">
        <v>-56298</v>
      </c>
      <c r="H39" s="95">
        <v>-50000</v>
      </c>
      <c r="I39" s="94" t="s">
        <v>0</v>
      </c>
      <c r="J39" s="94">
        <v>-1127</v>
      </c>
      <c r="K39" s="94">
        <v>-537</v>
      </c>
      <c r="L39" s="94" t="s">
        <v>0</v>
      </c>
      <c r="M39" s="155">
        <v>-32076</v>
      </c>
      <c r="N39" s="94">
        <v>-2044</v>
      </c>
      <c r="O39" s="94">
        <v>-1012</v>
      </c>
      <c r="P39" s="95">
        <v>0</v>
      </c>
      <c r="Q39" s="94">
        <v>-60272</v>
      </c>
      <c r="R39" s="94">
        <v>-4150</v>
      </c>
      <c r="S39" s="95">
        <v>-10500</v>
      </c>
      <c r="T39" s="17"/>
    </row>
    <row r="40" spans="1:22" ht="24.95" customHeight="1" thickBot="1">
      <c r="A40" s="2"/>
      <c r="B40" s="93" t="s">
        <v>122</v>
      </c>
      <c r="C40" s="155">
        <v>-189760</v>
      </c>
      <c r="D40" s="94">
        <v>-226907</v>
      </c>
      <c r="E40" s="94">
        <v>-239575</v>
      </c>
      <c r="F40" s="94">
        <v>-253984</v>
      </c>
      <c r="G40" s="94">
        <v>-268258</v>
      </c>
      <c r="H40" s="95">
        <v>-424024</v>
      </c>
      <c r="I40" s="94" t="s">
        <v>0</v>
      </c>
      <c r="J40" s="94" t="s">
        <v>0</v>
      </c>
      <c r="K40" s="94" t="s">
        <v>0</v>
      </c>
      <c r="L40" s="94" t="s">
        <v>0</v>
      </c>
      <c r="M40" s="155">
        <v>-253984</v>
      </c>
      <c r="N40" s="94" t="s">
        <v>0</v>
      </c>
      <c r="O40" s="94" t="s">
        <v>0</v>
      </c>
      <c r="P40" s="95">
        <v>0</v>
      </c>
      <c r="Q40" s="94">
        <v>-253984</v>
      </c>
      <c r="R40" s="94">
        <v>-268258</v>
      </c>
      <c r="S40" s="95">
        <v>-282682</v>
      </c>
      <c r="T40" s="2"/>
    </row>
    <row r="41" spans="1:22" ht="24.95" customHeight="1" thickBot="1">
      <c r="A41" s="2"/>
      <c r="B41" s="93" t="s">
        <v>123</v>
      </c>
      <c r="C41" s="155">
        <v>-348</v>
      </c>
      <c r="D41" s="94">
        <v>-258</v>
      </c>
      <c r="E41" s="94">
        <v>-243</v>
      </c>
      <c r="F41" s="104">
        <v>-168</v>
      </c>
      <c r="G41" s="104">
        <v>-360</v>
      </c>
      <c r="H41" s="105">
        <v>-1794</v>
      </c>
      <c r="I41" s="94">
        <v>-50</v>
      </c>
      <c r="J41" s="94">
        <v>-47</v>
      </c>
      <c r="K41" s="94" t="s">
        <v>0</v>
      </c>
      <c r="L41" s="94">
        <v>-1793</v>
      </c>
      <c r="M41" s="155">
        <v>-92</v>
      </c>
      <c r="N41" s="94">
        <v>-343</v>
      </c>
      <c r="O41" s="94">
        <v>-248</v>
      </c>
      <c r="P41" s="130">
        <v>-1890</v>
      </c>
      <c r="Q41" s="94">
        <v>-130</v>
      </c>
      <c r="R41" s="94">
        <v>-354</v>
      </c>
      <c r="S41" s="95">
        <v>-1090</v>
      </c>
      <c r="T41" s="17"/>
    </row>
    <row r="42" spans="1:22" ht="24.95" customHeight="1" thickBot="1">
      <c r="A42" s="4"/>
      <c r="B42" s="100" t="s">
        <v>124</v>
      </c>
      <c r="C42" s="157">
        <f>SUM(C35:C41)</f>
        <v>-186608</v>
      </c>
      <c r="D42" s="101">
        <f t="shared" ref="D42:S42" si="6">SUM(D35:D41)</f>
        <v>-173651</v>
      </c>
      <c r="E42" s="101">
        <f t="shared" si="6"/>
        <v>-308832</v>
      </c>
      <c r="F42" s="101">
        <f>SUM(F35:F41)</f>
        <v>-305896</v>
      </c>
      <c r="G42" s="101">
        <f>SUM(G35:G41)</f>
        <v>-290598</v>
      </c>
      <c r="H42" s="170">
        <f>SUM(H35:H41)</f>
        <v>-269995</v>
      </c>
      <c r="I42" s="101">
        <f t="shared" si="6"/>
        <v>7450</v>
      </c>
      <c r="J42" s="101">
        <f t="shared" si="6"/>
        <v>-12011</v>
      </c>
      <c r="K42" s="101">
        <f t="shared" si="6"/>
        <v>-52386</v>
      </c>
      <c r="L42" s="101">
        <v>21872</v>
      </c>
      <c r="M42" s="157">
        <f t="shared" si="6"/>
        <v>-132251</v>
      </c>
      <c r="N42" s="101">
        <f t="shared" ref="N42" si="7">SUM(N35:N41)</f>
        <v>-28659</v>
      </c>
      <c r="O42" s="101">
        <v>-10533</v>
      </c>
      <c r="P42" s="102">
        <f>SUM(P35:P41)</f>
        <v>3110</v>
      </c>
      <c r="Q42" s="101">
        <f t="shared" si="6"/>
        <v>-211681</v>
      </c>
      <c r="R42" s="101">
        <v>-264897</v>
      </c>
      <c r="S42" s="102">
        <f t="shared" si="6"/>
        <v>-82082</v>
      </c>
      <c r="T42" s="2"/>
    </row>
    <row r="43" spans="1:22" ht="24.95" customHeight="1">
      <c r="A43" s="2"/>
      <c r="B43" s="103"/>
      <c r="C43" s="158"/>
      <c r="D43" s="104"/>
      <c r="E43" s="104"/>
      <c r="F43" s="104"/>
      <c r="G43" s="104"/>
      <c r="H43" s="169"/>
      <c r="I43" s="104"/>
      <c r="J43" s="104"/>
      <c r="K43" s="104"/>
      <c r="L43" s="104"/>
      <c r="M43" s="158"/>
      <c r="N43" s="104"/>
      <c r="O43" s="104"/>
      <c r="P43" s="131"/>
      <c r="Q43" s="104"/>
      <c r="R43" s="104"/>
      <c r="S43" s="105"/>
      <c r="T43" s="17"/>
    </row>
    <row r="44" spans="1:22" ht="39" customHeight="1" thickBot="1">
      <c r="A44" s="3"/>
      <c r="B44" s="106" t="s">
        <v>125</v>
      </c>
      <c r="C44" s="159">
        <f t="shared" ref="C44:S44" si="8">C23+C32+C42</f>
        <v>2839</v>
      </c>
      <c r="D44" s="107">
        <f t="shared" si="8"/>
        <v>-29174</v>
      </c>
      <c r="E44" s="107">
        <f t="shared" si="8"/>
        <v>332346</v>
      </c>
      <c r="F44" s="107">
        <f t="shared" si="8"/>
        <v>21377</v>
      </c>
      <c r="G44" s="107">
        <f t="shared" si="8"/>
        <v>-302805</v>
      </c>
      <c r="H44" s="171">
        <f t="shared" si="8"/>
        <v>-17962</v>
      </c>
      <c r="I44" s="107">
        <f t="shared" si="8"/>
        <v>15871</v>
      </c>
      <c r="J44" s="107">
        <f t="shared" si="8"/>
        <v>-158312</v>
      </c>
      <c r="K44" s="107">
        <f t="shared" si="8"/>
        <v>89562</v>
      </c>
      <c r="L44" s="107">
        <v>6616</v>
      </c>
      <c r="M44" s="159">
        <f t="shared" si="8"/>
        <v>-77956</v>
      </c>
      <c r="N44" s="107">
        <f t="shared" ref="N44" si="9">N23+N32+N42</f>
        <v>-109090</v>
      </c>
      <c r="O44" s="107">
        <v>287174</v>
      </c>
      <c r="P44" s="135">
        <f>P23+P32+P42</f>
        <v>258647</v>
      </c>
      <c r="Q44" s="107">
        <f t="shared" si="8"/>
        <v>30178</v>
      </c>
      <c r="R44" s="107">
        <v>-269890</v>
      </c>
      <c r="S44" s="108">
        <f t="shared" si="8"/>
        <v>-106303</v>
      </c>
      <c r="T44" s="17"/>
    </row>
    <row r="45" spans="1:22" ht="24.95" customHeight="1" thickBot="1">
      <c r="A45" s="4"/>
      <c r="B45" s="100" t="s">
        <v>126</v>
      </c>
      <c r="C45" s="157">
        <v>279653</v>
      </c>
      <c r="D45" s="101">
        <f>C46</f>
        <v>282492</v>
      </c>
      <c r="E45" s="101">
        <f>D46</f>
        <v>253318</v>
      </c>
      <c r="F45" s="101">
        <f>E46</f>
        <v>585664</v>
      </c>
      <c r="G45" s="101">
        <f>F46</f>
        <v>607041</v>
      </c>
      <c r="H45" s="170">
        <f>G46</f>
        <v>304236</v>
      </c>
      <c r="I45" s="101">
        <f>E46</f>
        <v>585664</v>
      </c>
      <c r="J45" s="101">
        <f>F46</f>
        <v>607041</v>
      </c>
      <c r="K45" s="101">
        <f>G46</f>
        <v>304236</v>
      </c>
      <c r="L45" s="101">
        <v>286274</v>
      </c>
      <c r="M45" s="157">
        <f>E46</f>
        <v>585664</v>
      </c>
      <c r="N45" s="101">
        <f>E46</f>
        <v>585664</v>
      </c>
      <c r="O45" s="101">
        <v>304236</v>
      </c>
      <c r="P45" s="102">
        <f>L45</f>
        <v>286274</v>
      </c>
      <c r="Q45" s="101">
        <f>E46</f>
        <v>585664</v>
      </c>
      <c r="R45" s="101">
        <v>607041</v>
      </c>
      <c r="S45" s="102">
        <f>O45</f>
        <v>304236</v>
      </c>
      <c r="T45" s="17"/>
    </row>
    <row r="46" spans="1:22" ht="24.95" customHeight="1" thickBot="1">
      <c r="A46" s="5"/>
      <c r="B46" s="109" t="s">
        <v>127</v>
      </c>
      <c r="C46" s="161">
        <f>C44+C45</f>
        <v>282492</v>
      </c>
      <c r="D46" s="110">
        <f t="shared" ref="D46:F46" si="10">D44+D45</f>
        <v>253318</v>
      </c>
      <c r="E46" s="110">
        <f t="shared" si="10"/>
        <v>585664</v>
      </c>
      <c r="F46" s="110">
        <f t="shared" si="10"/>
        <v>607041</v>
      </c>
      <c r="G46" s="110">
        <f>G44+G45</f>
        <v>304236</v>
      </c>
      <c r="H46" s="172">
        <f>H44+H45</f>
        <v>286274</v>
      </c>
      <c r="I46" s="110">
        <f t="shared" ref="I46:K46" si="11">I44+I45</f>
        <v>601535</v>
      </c>
      <c r="J46" s="110">
        <f t="shared" si="11"/>
        <v>448729</v>
      </c>
      <c r="K46" s="110">
        <f t="shared" si="11"/>
        <v>393798</v>
      </c>
      <c r="L46" s="110">
        <v>292890</v>
      </c>
      <c r="M46" s="161">
        <f t="shared" ref="M46" si="12">M44+M45</f>
        <v>507708</v>
      </c>
      <c r="N46" s="110">
        <f t="shared" ref="N46" si="13">N44+N45</f>
        <v>476574</v>
      </c>
      <c r="O46" s="110">
        <v>591410</v>
      </c>
      <c r="P46" s="136">
        <f>P44+P45</f>
        <v>544921</v>
      </c>
      <c r="Q46" s="110">
        <f t="shared" ref="Q46" si="14">Q44+Q45</f>
        <v>615842</v>
      </c>
      <c r="R46" s="110">
        <v>337151</v>
      </c>
      <c r="S46" s="111">
        <f t="shared" ref="S46" si="15">S44+S45</f>
        <v>197933</v>
      </c>
      <c r="T46" s="2"/>
    </row>
    <row r="47" spans="1:22" ht="15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2"/>
      <c r="R47" s="12"/>
      <c r="S47" s="12"/>
      <c r="T47" s="2"/>
    </row>
    <row r="48" spans="1:22" s="23" customFormat="1" ht="15">
      <c r="A48" s="22"/>
      <c r="B48" s="24" t="s">
        <v>128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</row>
    <row r="49" spans="1: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2" spans="1:20"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</row>
    <row r="54" spans="1:20" hidden="1">
      <c r="C54" s="116">
        <f>C6-'Income statement DD'!C17</f>
        <v>0</v>
      </c>
      <c r="D54" s="116">
        <f>D6-'Income statement DD'!D17</f>
        <v>0</v>
      </c>
      <c r="E54" s="116">
        <f>E6-'Income statement DD'!E17</f>
        <v>0</v>
      </c>
      <c r="F54" s="116">
        <f>F6-'Income statement DD'!F17</f>
        <v>0</v>
      </c>
      <c r="G54" s="116">
        <f>G6-'Income statement DD'!G17</f>
        <v>0</v>
      </c>
      <c r="H54" s="116"/>
      <c r="I54" s="116">
        <f>I6-'Income statement DD'!I17</f>
        <v>0</v>
      </c>
      <c r="J54" s="116"/>
      <c r="K54" s="116">
        <f>K6-'Income statement DD'!M17</f>
        <v>22911</v>
      </c>
      <c r="L54" s="116"/>
      <c r="M54" s="116">
        <f>M6-I6-'Income statement DD'!J17</f>
        <v>0</v>
      </c>
      <c r="N54" s="116"/>
      <c r="O54" s="116">
        <f>O6-K6-'Income statement DD'!N17</f>
        <v>-34141</v>
      </c>
      <c r="P54" s="116"/>
      <c r="Q54" s="116">
        <f>Q6-M6-'Income statement DD'!K17</f>
        <v>0</v>
      </c>
      <c r="R54" s="116"/>
      <c r="S54" s="116">
        <f>S6-O6-'Income statement DD'!O17</f>
        <v>17709</v>
      </c>
    </row>
    <row r="55" spans="1:20" hidden="1"/>
    <row r="56" spans="1:20" hidden="1">
      <c r="C56" s="116">
        <f>C46-'Balance sheet DD'!C21</f>
        <v>0</v>
      </c>
      <c r="D56" s="116">
        <f>D46-'Balance sheet DD'!D21</f>
        <v>0</v>
      </c>
      <c r="E56" s="116">
        <f>E46-'Balance sheet DD'!E21</f>
        <v>0</v>
      </c>
      <c r="F56" s="116">
        <f>F46-'Balance sheet DD'!F21</f>
        <v>0</v>
      </c>
      <c r="G56" s="116">
        <f>G46-'Balance sheet DD'!G21</f>
        <v>0</v>
      </c>
      <c r="H56" s="116"/>
      <c r="I56" s="116">
        <f>I46-'Balance sheet DD'!I21</f>
        <v>0</v>
      </c>
      <c r="J56" s="116"/>
      <c r="K56" s="116">
        <f>K46-'Balance sheet DD'!M21</f>
        <v>-54931</v>
      </c>
      <c r="L56" s="116"/>
      <c r="M56" s="116">
        <f>M46-'Balance sheet DD'!J21</f>
        <v>0</v>
      </c>
      <c r="N56" s="116"/>
      <c r="O56" s="116">
        <f>O46-'Balance sheet DD'!N21</f>
        <v>93459</v>
      </c>
      <c r="P56" s="116"/>
      <c r="Q56" s="116">
        <f>Q46-'Balance sheet DD'!K21</f>
        <v>0</v>
      </c>
      <c r="R56" s="116"/>
      <c r="S56" s="116">
        <f>S46-'Balance sheet DD'!O21</f>
        <v>-139218</v>
      </c>
    </row>
  </sheetData>
  <mergeCells count="5">
    <mergeCell ref="Q3:S3"/>
    <mergeCell ref="B3:B4"/>
    <mergeCell ref="C3:H3"/>
    <mergeCell ref="I3:L3"/>
    <mergeCell ref="M3:P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2" manualBreakCount="2">
    <brk id="49" max="16383" man="1"/>
    <brk id="67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Title DD</vt:lpstr>
      <vt:lpstr>Balance sheet DD</vt:lpstr>
      <vt:lpstr>Income statement DD</vt:lpstr>
      <vt:lpstr>Cash flows DD</vt:lpstr>
      <vt:lpstr>'Income statement DD'!Obszar_wydruku</vt:lpstr>
      <vt:lpstr>'Title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2024-03-20T15:52:19Z</cp:lastPrinted>
  <dcterms:created xsi:type="dcterms:W3CDTF">2012-02-09T13:26:38Z</dcterms:created>
  <dcterms:modified xsi:type="dcterms:W3CDTF">2024-08-30T08:53:45Z</dcterms:modified>
</cp:coreProperties>
</file>